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mmary" sheetId="1" state="visible" r:id="rId3"/>
    <sheet name="Q2 2026 Earnings" sheetId="2" state="visible" r:id="rId4"/>
    <sheet name="Assumptions" sheetId="3" state="visible" r:id="rId5"/>
    <sheet name="Income Statement" sheetId="4" state="visible" r:id="rId6"/>
    <sheet name="Valuation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<sst xmlns="http://schemas.openxmlformats.org/spreadsheetml/2006/main" count="232" uniqueCount="172">
  <si>
    <t xml:space="preserve">SPACEX (NASDAQ: SPCX) — Valuation &amp; Price Target Model</t>
  </si>
  <si>
    <t xml:space="preserve">Prepared August 9, 2026 | Built on Q2 2026 (first reported qtr as public co., 8/4/26) actuals | Not investment advice</t>
  </si>
  <si>
    <t xml:space="preserve">Stance</t>
  </si>
  <si>
    <t xml:space="preserve">SPECULATIVE — WIDE RANGE</t>
  </si>
  <si>
    <t xml:space="preserve">Street is mostly Buy (28 Buy/2 Sell, avg PT $231), but SPCX has traded &lt;2 months and is GAAP loss-making</t>
  </si>
  <si>
    <t xml:space="preserve">Current Price (8/9/2026)</t>
  </si>
  <si>
    <t xml:space="preserve">Source: Investing.com quote, 8/9/26</t>
  </si>
  <si>
    <t xml:space="preserve">Diluted Shares Outstanding (current, B, implied)</t>
  </si>
  <si>
    <t xml:space="preserve">Implied from market cap / price (SPCX does not yet report a clean diluted share count)</t>
  </si>
  <si>
    <t xml:space="preserve">Current Market Cap ($B)</t>
  </si>
  <si>
    <t xml:space="preserve">Source: Investing.com, 8/9/26</t>
  </si>
  <si>
    <t xml:space="preserve">Why no simple Buy/Sell call: SPCX IPO'd June 12, 2026 (largest IPO in history) and has under two months of trading history. It is GAAP loss-making (TTM EPS -$2.27) but with rapidly growing, already-positive Adjusted EBITDA, so this model values it on EV/Revenue rather than P/E — the standard approach for a newly-public, pre-profitability hypergrowth company. The scenario spread below is unusually wide because so much of the current ~72x trailing-revenue multiple is optionality on Starship, AI/xAI compute, and Starlink scale that has not yet shown up in reported financials.</t>
  </si>
  <si>
    <t xml:space="preserve">Price Target Summary — Bear / Base / Bull by Year-End (EV/Revenue Method)</t>
  </si>
  <si>
    <t xml:space="preserve">Scenario</t>
  </si>
  <si>
    <t xml:space="preserve">End-2026</t>
  </si>
  <si>
    <t xml:space="preserve">End-2027</t>
  </si>
  <si>
    <t xml:space="preserve">End-2028</t>
  </si>
  <si>
    <t xml:space="preserve">End-2029</t>
  </si>
  <si>
    <t xml:space="preserve">End-2030</t>
  </si>
  <si>
    <t xml:space="preserve">Bear</t>
  </si>
  <si>
    <t xml:space="preserve">Base</t>
  </si>
  <si>
    <t xml:space="preserve">Bull</t>
  </si>
  <si>
    <t xml:space="preserve">Implied Return vs. Current (Base Case)</t>
  </si>
  <si>
    <t xml:space="preserve">Method: EV = next-FY revenue x scenario EV/Revenue multiple; Equity Value = EV + net cash (~$75B modeled, based on ~$100B cash &amp; marketable securities at Q2'26 quarter-end less an estimated ~$25B of debt from 2026 bond offerings — SPCX has not yet disclosed a clean post-IPO net-debt figure); Price = Equity Value / diluted shares. Multiples compress over time in every scenario as the ~70x+ current trailing-revenue multiple normalizes — the question is how far, and how fast revenue grows to meet it. See 'Valuation' tab for the full build and 'Assumptions' tab to stress-test.</t>
  </si>
  <si>
    <t xml:space="preserve">Key Financial Drivers — Base Case (see Income Statement tab for detail)</t>
  </si>
  <si>
    <t xml:space="preserve">Metric</t>
  </si>
  <si>
    <t xml:space="preserve">FY2025A</t>
  </si>
  <si>
    <t xml:space="preserve">FY2026E</t>
  </si>
  <si>
    <t xml:space="preserve">FY2027E</t>
  </si>
  <si>
    <t xml:space="preserve">FY2028E</t>
  </si>
  <si>
    <t xml:space="preserve">FY2029E</t>
  </si>
  <si>
    <t xml:space="preserve">Revenue ($B)</t>
  </si>
  <si>
    <t xml:space="preserve">Revenue Growth %</t>
  </si>
  <si>
    <t xml:space="preserve">Adjusted EBITDA ($B)</t>
  </si>
  <si>
    <t xml:space="preserve">Adjusted EBITDA Margin %</t>
  </si>
  <si>
    <t xml:space="preserve">IPO Context &amp; Q2 2026 Earnings Recap</t>
  </si>
  <si>
    <t xml:space="preserve">Sources: SpaceX S-1/A (SEC EDGAR); CNBC, Yahoo Finance, Morningstar coverage, 8/4-8/9/26</t>
  </si>
  <si>
    <t xml:space="preserve">IPO Snapshot</t>
  </si>
  <si>
    <t xml:space="preserve">IPO Date</t>
  </si>
  <si>
    <t xml:space="preserve">June 12, 2026</t>
  </si>
  <si>
    <t xml:space="preserve">IPO Price</t>
  </si>
  <si>
    <t xml:space="preserve">$135.00/share</t>
  </si>
  <si>
    <t xml:space="preserve">Amount Raised</t>
  </si>
  <si>
    <t xml:space="preserve">$85.7B (largest IPO in history)</t>
  </si>
  <si>
    <t xml:space="preserve">52-Week Range (post-IPO)</t>
  </si>
  <si>
    <t xml:space="preserve">$104.83 - $225.64</t>
  </si>
  <si>
    <t xml:space="preserve">First Lock-up Expiration</t>
  </si>
  <si>
    <t xml:space="preserve">Aug 6, 2026 (~911.5M shares, ~$99B)</t>
  </si>
  <si>
    <t xml:space="preserve">Q2 2026 Results (reported Aug 4, 2026)</t>
  </si>
  <si>
    <t xml:space="preserve">Q2 2026 Actual</t>
  </si>
  <si>
    <t xml:space="preserve">Consensus Est.</t>
  </si>
  <si>
    <t xml:space="preserve">Beat/Miss</t>
  </si>
  <si>
    <t xml:space="preserve">Total Revenue</t>
  </si>
  <si>
    <t xml:space="preserve">$7.8B</t>
  </si>
  <si>
    <t xml:space="preserve">~$6.81-6.9B</t>
  </si>
  <si>
    <t xml:space="preserve">Beat</t>
  </si>
  <si>
    <t xml:space="preserve">  YoY Revenue Growth</t>
  </si>
  <si>
    <t xml:space="preserve">+92%</t>
  </si>
  <si>
    <t xml:space="preserve">n/a</t>
  </si>
  <si>
    <t xml:space="preserve">Space Segment Revenue</t>
  </si>
  <si>
    <t xml:space="preserve">$962M (+29% YoY)</t>
  </si>
  <si>
    <t xml:space="preserve">~$835M</t>
  </si>
  <si>
    <t xml:space="preserve">Connectivity (Starlink) Revenue</t>
  </si>
  <si>
    <t xml:space="preserve">$4.29B (+66% YoY)</t>
  </si>
  <si>
    <t xml:space="preserve">~$3.83B</t>
  </si>
  <si>
    <t xml:space="preserve">AI Segment Revenue</t>
  </si>
  <si>
    <t xml:space="preserve">$2.56B (+247% YoY)</t>
  </si>
  <si>
    <t xml:space="preserve">~$2.18B</t>
  </si>
  <si>
    <t xml:space="preserve">Space Segment Operating Loss</t>
  </si>
  <si>
    <t xml:space="preserve">-$542M</t>
  </si>
  <si>
    <t xml:space="preserve">Connectivity Operating Income</t>
  </si>
  <si>
    <t xml:space="preserve">+$1.66B</t>
  </si>
  <si>
    <t xml:space="preserve">Only profitable segment</t>
  </si>
  <si>
    <t xml:space="preserve">AI Segment Operating Loss</t>
  </si>
  <si>
    <t xml:space="preserve">-$1.26B</t>
  </si>
  <si>
    <t xml:space="preserve">Heavy compute investment</t>
  </si>
  <si>
    <t xml:space="preserve">Adjusted EBITDA</t>
  </si>
  <si>
    <t xml:space="preserve">$3.5B (+191% YoY)</t>
  </si>
  <si>
    <t xml:space="preserve">~$2.0B</t>
  </si>
  <si>
    <t xml:space="preserve">Net Loss</t>
  </si>
  <si>
    <t xml:space="preserve">-$541M</t>
  </si>
  <si>
    <t xml:space="preserve">Improved $467M YoY</t>
  </si>
  <si>
    <t xml:space="preserve">Diluted Loss per Share</t>
  </si>
  <si>
    <t xml:space="preserve">-$0.09</t>
  </si>
  <si>
    <t xml:space="preserve">-$0.26 est.</t>
  </si>
  <si>
    <t xml:space="preserve">Capital Expenditures</t>
  </si>
  <si>
    <t xml:space="preserve">$18.37B</t>
  </si>
  <si>
    <t xml:space="preserve">Elevated</t>
  </si>
  <si>
    <t xml:space="preserve">Cash &amp; Marketable Securities</t>
  </si>
  <si>
    <t xml:space="preserve">$100B (quarter-end)</t>
  </si>
  <si>
    <t xml:space="preserve">Backlog</t>
  </si>
  <si>
    <t xml:space="preserve">$47.5B</t>
  </si>
  <si>
    <t xml:space="preserve">Starlink Subscribers</t>
  </si>
  <si>
    <t xml:space="preserve">12M (doubled YoY)</t>
  </si>
  <si>
    <t xml:space="preserve">Starlink Revenue/Subscriber</t>
  </si>
  <si>
    <t xml:space="preserve">-22% YoY</t>
  </si>
  <si>
    <t xml:space="preserve">Mix shift to intl./lower-tier plans</t>
  </si>
  <si>
    <t xml:space="preserve">Forward Guidance &amp; Notable Items</t>
  </si>
  <si>
    <t xml:space="preserve">• Management targets a $100B annualized revenue run rate by end-2026 (implies a steep H2 ramp vs. $7.8B in Q2).</t>
  </si>
  <si>
    <t xml:space="preserve">• Internal forecast reportedly pulls $1T of annual revenue forward to 2030 from a prior 2031 target — an explicitly aggressive, company-stated ambition, not a Street consensus figure.</t>
  </si>
  <si>
    <t xml:space="preserve">• $6.7B of additional contracted cloud-services revenue disclosed post-quarter, ramping from October 2026, partly tied to the pending Cursor deal.</t>
  </si>
  <si>
    <t xml:space="preserve">• Pending ~$60B acquisition of AI coding startup Cursor could close within weeks of this report.</t>
  </si>
  <si>
    <t xml:space="preserve">• Speculation (unconfirmed) about a SpaceX-Tesla relationship/structure has circulated in sell-side notes; treat as rumor, not company guidance.</t>
  </si>
  <si>
    <t xml:space="preserve">• FY2025 (pre-IPO, S-1 basis, consolidated incl. xAI): revenue $18.674B, Adjusted EBITDA $6.584B, GAAP operating loss -$2.589B, GAAP net loss -$4.9B, capex $20.7B.</t>
  </si>
  <si>
    <t xml:space="preserve">Read-through: this was a strong first quarter as a public company — every segment beat, EBITDA nearly tripled YoY, and the net loss narrowed sharply. But the picture is bifurcated: Connectivity (Starlink) is a highly profitable, scaling cash engine, while the AI segment (xAI/X, absorbed Feb 2026) is burning over a billion dollars a quarter on compute buildout with no clear profitability timeline. Space (Starship/Falcon) is structurally loss-making at this stage as R&amp;D continues. The stock's ~72x trailing-revenue multiple prices in substantial success across all three — which is the central judgment call behind any valuation.</t>
  </si>
  <si>
    <t xml:space="preserve">Assumptions &amp; Inputs</t>
  </si>
  <si>
    <t xml:space="preserve">Blue = hardcoded input / editable lever. Sourced where noted; unsourced figures are modeled estimates.</t>
  </si>
  <si>
    <t xml:space="preserve">Market Data (as of 8/9/2026)</t>
  </si>
  <si>
    <t xml:space="preserve">Current Share Price ($)</t>
  </si>
  <si>
    <t xml:space="preserve">Investing.com quote, 8/9/26</t>
  </si>
  <si>
    <t xml:space="preserve">Investing.com, 8/9/26</t>
  </si>
  <si>
    <t xml:space="preserve">Implied Diluted Shares (B)</t>
  </si>
  <si>
    <t xml:space="preserve">Calculated (mkt cap / price)</t>
  </si>
  <si>
    <t xml:space="preserve">Modeled Net Cash Position ($B)</t>
  </si>
  <si>
    <t xml:space="preserve">Est.: ~$100B cash &amp; securities at Q2'26 less ~$25B est. debt from 2026 bond offerings</t>
  </si>
  <si>
    <t xml:space="preserve">TTM GAAP EPS ($)</t>
  </si>
  <si>
    <t xml:space="preserve">Investing.com statistics, 8/9/26</t>
  </si>
  <si>
    <t xml:space="preserve">Street Avg. 12-Mo Price Target ($)</t>
  </si>
  <si>
    <t xml:space="preserve">Investing.com, 30 analysts (28 Buy/2 Sell), 8/9/26</t>
  </si>
  <si>
    <t xml:space="preserve">Fiscal Year 2025A (Actual, from S-1 prospectus)</t>
  </si>
  <si>
    <t xml:space="preserve">FY2025A Total Revenue ($B)</t>
  </si>
  <si>
    <t xml:space="preserve">SpaceX Form S-1/A, filed 5/20-6/3/26</t>
  </si>
  <si>
    <t xml:space="preserve">FY2025A Adjusted EBITDA ($B)</t>
  </si>
  <si>
    <t xml:space="preserve">SpaceX Form S-1/A</t>
  </si>
  <si>
    <t xml:space="preserve">FY2025A Adj. EBITDA Margin %</t>
  </si>
  <si>
    <t xml:space="preserve">Calculated</t>
  </si>
  <si>
    <t xml:space="preserve">Base-Case Revenue &amp; Margin Assumptions (FY2026E-FY2031E)</t>
  </si>
  <si>
    <t xml:space="preserve">Driver</t>
  </si>
  <si>
    <t xml:space="preserve">FY26E</t>
  </si>
  <si>
    <t xml:space="preserve">FY27E</t>
  </si>
  <si>
    <t xml:space="preserve">FY28E</t>
  </si>
  <si>
    <t xml:space="preserve">FY29E</t>
  </si>
  <si>
    <t xml:space="preserve">FY30E</t>
  </si>
  <si>
    <t xml:space="preserve">FY31E</t>
  </si>
  <si>
    <t xml:space="preserve">Revenue ($B) — Base</t>
  </si>
  <si>
    <t xml:space="preserve">Adjusted EBITDA Margin % — Base</t>
  </si>
  <si>
    <t xml:space="preserve">Diluted Shares Outstanding (B)</t>
  </si>
  <si>
    <t xml:space="preserve">Basis for base case: revenue growth decelerates from ~87% (FY26, vs. management's own much steeper guidance of a $100B run-rate exit) to ~22%/yr by FY30-31, reflecting Starlink saturation in developed markets, Starship-enabled capacity growth, and continued but moderating AI/xAI compute scale-up. Adjusted EBITDA margin expands from ~36% (below the FY25A/Q2'26 blended level, reflecting near-term AI segment losses) toward ~43% by FY31 as Connectivity scales and the AI segment's losses narrow as a share of revenue. These are modeled projections, not consensus — SPCX has under two months of public trading history and limited multi-year Street coverage. Edit the blue cells to stress-test.</t>
  </si>
  <si>
    <t xml:space="preserve">Scenario Revenue Assumptions ($B) — Bear / Bull</t>
  </si>
  <si>
    <t xml:space="preserve">Bear Revenue ($B)</t>
  </si>
  <si>
    <t xml:space="preserve">Base Revenue ($B) — see above</t>
  </si>
  <si>
    <t xml:space="preserve">Bull Revenue ($B)</t>
  </si>
  <si>
    <t xml:space="preserve">Bear case: AI segment cash burn forces a pullback in compute investment, Starship setbacks slow Starlink V3 capacity growth, and Connectivity growth decelerates as developed-market penetration saturates — revenue roughly 5x's from FY25A to FY31E instead of ~10x. Bull case: management's own guidance materializes at a high rate (the $100B end-2026 run-rate is largely hit) and the AI segment (Cursor integration, xAI compute, hyperscaler-style cloud contracts) scales toward the company's own stated ambition of $1T revenue by 2030 — note this bull case still falls meaningfully short of that $1T figure, which we treat as management's own aspirational target rather than a base rate to underwrite.</t>
  </si>
  <si>
    <t xml:space="preserve">Scenario EV/Revenue Multiples (applied to next-FY revenue at each year-end)</t>
  </si>
  <si>
    <t xml:space="preserve">Bear EV/Rev</t>
  </si>
  <si>
    <t xml:space="preserve">Base EV/Rev</t>
  </si>
  <si>
    <t xml:space="preserve">Bull EV/Rev</t>
  </si>
  <si>
    <t xml:space="preserve">SPCX currently trades at roughly 70-90x trailing revenue (varies by whether you use FY25A $18.7B or a rougher LTM-through-Q2'26 estimate of ~$23B) — an extreme premium even by hypergrowth standards, reflecting optionality on Starship, AI compute, and Starlink scale. All three scenarios assume this multiple compresses substantially over time; Base assumes it settles in the low-to-mid teens by 2030 (still a real growth premium, roughly in line with the richest infrastructure/AI-compute comps), Bear assumes a much sharper de-rating toward single digits, and Bull assumes the market keeps paying up as the AI segment scales.</t>
  </si>
  <si>
    <t xml:space="preserve">Revenue &amp; EBITDA Build — Base Case (Calendar/Fiscal Year = Calendar Year)</t>
  </si>
  <si>
    <t xml:space="preserve">Green = link from Assumptions tab. All $ in billions. GAAP net income not modeled line-by-line (see notes).</t>
  </si>
  <si>
    <t xml:space="preserve">($ in billions)</t>
  </si>
  <si>
    <t xml:space="preserve">FY2030E</t>
  </si>
  <si>
    <t xml:space="preserve">FY2031E</t>
  </si>
  <si>
    <t xml:space="preserve">  Revenue Growth % YoY</t>
  </si>
  <si>
    <t xml:space="preserve">  Adjusted EBITDA Growth % YoY</t>
  </si>
  <si>
    <t xml:space="preserve">Notes: FY2025A figures are from SpaceX's S-1/A prospectus (consolidated, includes xAI on a common-control basis). FY2026E-FY2031E are modeled projections, not consensus. GAAP net income/EPS is intentionally not built out line-by-line here: SpaceX is currently GAAP loss-making (FY25A net loss -$4.9B; Q2'26 net loss -$541M) and the gap between Adjusted EBITDA and GAAP net income is driven mainly by stock-based compensation, D&amp;A on a rapidly growing asset base, and financing costs that are hard to forecast reliably this early in the company's public life — which is exactly why this model values SPCX off EV/Revenue rather than a P/E or EPS-based method. Bear/Bull scenario revenue is set directly on the Assumptions tab.</t>
  </si>
  <si>
    <t xml:space="preserve">Price Target Valuation — EV/Revenue Method</t>
  </si>
  <si>
    <t xml:space="preserve">EV = next-FY revenue x scenario EV/Rev multiple. Equity Value = EV + net cash. Price = Equity Value / shares.</t>
  </si>
  <si>
    <t xml:space="preserve">Step 1: Revenue Used for Each Year-End Valuation Date (Next-FY Revenue, $B)</t>
  </si>
  <si>
    <t xml:space="preserve">Valuation Date</t>
  </si>
  <si>
    <t xml:space="preserve">Revenue Basis</t>
  </si>
  <si>
    <t xml:space="preserve">Bear Rev</t>
  </si>
  <si>
    <t xml:space="preserve">Base Rev</t>
  </si>
  <si>
    <t xml:space="preserve">Bull Rev</t>
  </si>
  <si>
    <t xml:space="preserve">FY2027E Revenue</t>
  </si>
  <si>
    <t xml:space="preserve">FY2028E Revenue</t>
  </si>
  <si>
    <t xml:space="preserve">FY2029E Revenue</t>
  </si>
  <si>
    <t xml:space="preserve">FY2030E Revenue</t>
  </si>
  <si>
    <t xml:space="preserve">FY2031E Revenue</t>
  </si>
  <si>
    <t xml:space="preserve">Step 2: Price Targets by Scenario and Year-End</t>
  </si>
  <si>
    <t xml:space="preserve">EV/Revenue Multiples Applied (from Assumptions tab)</t>
  </si>
  <si>
    <t xml:space="preserve">Read: the Base row is this model's headline path — roughly $160 (End-2026, +20% from today's $133) rising to the $170-180s by 2029-2030, as revenue growth outruns a compressing multiple. That's a modest-upside base case, well below the Street's average 12-month target of $231 — this model is intentionally more conservative on how far the current ~70x+ revenue multiple can be sustained. The Bear/Bull spread is extreme (roughly $45-54 vs. $380-870 by decade-end) because so little of SPCX's current price is explained by trailing financials and so much is a bet on Starship, AI/xAI compute, and Starlink scale that hasn't happened yet. Treat every number on this tab as a scenario, not a forecast — edit the blue cells on the Assumptions tab to reflect your own view on how much of that bet plays out.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</si>
</sst>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\$#,##0.00"/>
    <numFmt numFmtId="166" formatCode="0.00"/>
    <numFmt numFmtId="167" formatCode="\$#,##0;&quot;($&quot;#,##0\);\-"/>
    <numFmt numFmtId="168" formatCode="0.0%"/>
    <numFmt numFmtId="169" formatCode="\$#,##0.0;&quot;($&quot;#,##0.0\);\-"/>
    <numFmt numFmtId="170" formatCode="\$#,##0"/>
    <numFmt numFmtId="171" formatCode="\$#,##0.0"/>
    <numFmt numFmtId="172" formatCode="0\x"/>
  </numFmts>
  <fonts count="2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3864"/>
      <name val="Arial"/>
      <family val="0"/>
      <charset val="1"/>
    </font>
    <font>
      <i val="true"/>
      <sz val="10"/>
      <color rgb="FF666666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2"/>
      <color rgb="FFB45F06"/>
      <name val="Arial"/>
      <family val="0"/>
      <charset val="1"/>
    </font>
    <font>
      <i val="true"/>
      <sz val="8"/>
      <color rgb="FF808080"/>
      <name val="Arial"/>
      <family val="0"/>
      <charset val="1"/>
    </font>
    <font>
      <sz val="10"/>
      <color rgb="FF0000FF"/>
      <name val="Arial"/>
      <family val="0"/>
      <charset val="1"/>
    </font>
    <font>
      <sz val="10"/>
      <color rgb="FF000000"/>
      <name val="Arial"/>
      <family val="0"/>
      <charset val="1"/>
    </font>
    <font>
      <i val="true"/>
      <sz val="9"/>
      <color rgb="FF333333"/>
      <name val="Arial"/>
      <family val="0"/>
      <charset val="1"/>
    </font>
    <font>
      <b val="true"/>
      <sz val="12"/>
      <color rgb="FF1F3864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0"/>
      <color rgb="FF008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name val="Arial"/>
      <family val="0"/>
      <charset val="1"/>
    </font>
    <font>
      <i val="true"/>
      <sz val="9"/>
      <color rgb="FF666666"/>
      <name val="Arial"/>
      <family val="0"/>
      <charset val="1"/>
    </font>
    <font>
      <b val="true"/>
      <sz val="9"/>
      <name val="Arial"/>
      <family val="0"/>
      <charset val="1"/>
    </font>
    <font>
      <i val="true"/>
      <sz val="9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FCE4D6"/>
        <bgColor rgb="FFFFF2CC"/>
      </patternFill>
    </fill>
    <fill>
      <patternFill patternType="solid">
        <fgColor rgb="FFFFF2CC"/>
        <bgColor rgb="FFFCE4D6"/>
      </patternFill>
    </fill>
    <fill>
      <patternFill patternType="solid">
        <fgColor rgb="FF1F3864"/>
        <bgColor rgb="FF333333"/>
      </patternFill>
    </fill>
    <fill>
      <patternFill patternType="solid">
        <fgColor rgb="FFDCE6F1"/>
        <bgColor rgb="FFE2EFDA"/>
      </patternFill>
    </fill>
    <fill>
      <patternFill patternType="solid">
        <fgColor rgb="FFF2F2F2"/>
        <bgColor rgb="FFE2EFDA"/>
      </patternFill>
    </fill>
    <fill>
      <patternFill patternType="solid">
        <fgColor rgb="FFE2EFDA"/>
        <bgColor rgb="FFDCE6F1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9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9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5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5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1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6" fillId="6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4" fillId="6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14" fillId="6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9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1" fontId="9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9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9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1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2" fontId="9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6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6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4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0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14" fillId="6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2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2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FF2CC"/>
      <rgbColor rgb="FFDCE6F1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E2EFDA"/>
      <rgbColor rgb="FFFFFF99"/>
      <rgbColor rgb="FF99CCFF"/>
      <rgbColor rgb="FFFF99CC"/>
      <rgbColor rgb="FFCC99FF"/>
      <rgbColor rgb="FFFCE4D6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1F3864"/>
      <rgbColor rgb="FF339966"/>
      <rgbColor rgb="FF003300"/>
      <rgbColor rgb="FF333300"/>
      <rgbColor rgb="FFB45F06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G3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8"/>
    <col collapsed="false" customWidth="true" hidden="false" outlineLevel="0" max="6" min="2" style="1" width="15"/>
    <col collapsed="false" customWidth="true" hidden="false" outlineLevel="0" max="7" min="7" style="1" width="4"/>
    <col collapsed="false" customWidth="true" hidden="false" outlineLevel="0" max="8" min="8" style="1" width="45"/>
  </cols>
  <sheetData>
    <row r="2" customFormat="false" ht="19.5" hidden="false" customHeight="true" outlineLevel="0" collapsed="false">
      <c r="B2" s="2" t="s">
        <v>0</v>
      </c>
    </row>
    <row r="3" customFormat="false" ht="15" hidden="false" customHeight="true" outlineLevel="0" collapsed="false">
      <c r="B3" s="3" t="s">
        <v>1</v>
      </c>
    </row>
    <row r="5" customFormat="false" ht="15" hidden="false" customHeight="true" outlineLevel="0" collapsed="false">
      <c r="B5" s="4" t="s">
        <v>2</v>
      </c>
      <c r="C5" s="5" t="s">
        <v>3</v>
      </c>
      <c r="D5" s="5"/>
      <c r="E5" s="6" t="s">
        <v>4</v>
      </c>
    </row>
    <row r="6" customFormat="false" ht="15" hidden="false" customHeight="true" outlineLevel="0" collapsed="false">
      <c r="B6" s="4" t="s">
        <v>5</v>
      </c>
      <c r="C6" s="7" t="n">
        <v>133.11</v>
      </c>
      <c r="E6" s="6" t="s">
        <v>6</v>
      </c>
    </row>
    <row r="7" customFormat="false" ht="15" hidden="false" customHeight="true" outlineLevel="0" collapsed="false">
      <c r="B7" s="4" t="s">
        <v>7</v>
      </c>
      <c r="C7" s="8" t="n">
        <f aca="false">C8/C6</f>
        <v>13.1470212606115</v>
      </c>
      <c r="E7" s="6" t="s">
        <v>8</v>
      </c>
    </row>
    <row r="8" customFormat="false" ht="15" hidden="false" customHeight="true" outlineLevel="0" collapsed="false">
      <c r="B8" s="4" t="s">
        <v>9</v>
      </c>
      <c r="C8" s="9" t="n">
        <v>1750</v>
      </c>
      <c r="E8" s="6" t="s">
        <v>10</v>
      </c>
    </row>
    <row r="10" customFormat="false" ht="15" hidden="false" customHeight="true" outlineLevel="0" collapsed="false">
      <c r="B10" s="10" t="s">
        <v>11</v>
      </c>
      <c r="C10" s="10"/>
      <c r="D10" s="10"/>
      <c r="E10" s="10"/>
      <c r="F10" s="10"/>
      <c r="G10" s="10"/>
    </row>
    <row r="11" customFormat="false" ht="15" hidden="false" customHeight="true" outlineLevel="0" collapsed="false">
      <c r="B11" s="10"/>
      <c r="C11" s="10"/>
      <c r="D11" s="10"/>
      <c r="E11" s="10"/>
      <c r="F11" s="10"/>
      <c r="G11" s="10"/>
    </row>
    <row r="14" customFormat="false" ht="15" hidden="false" customHeight="true" outlineLevel="0" collapsed="false">
      <c r="B14" s="11" t="s">
        <v>12</v>
      </c>
      <c r="C14" s="11"/>
      <c r="D14" s="11"/>
      <c r="E14" s="11"/>
      <c r="F14" s="11"/>
      <c r="G14" s="11"/>
    </row>
    <row r="15" customFormat="false" ht="15" hidden="false" customHeight="true" outlineLevel="0" collapsed="false">
      <c r="B15" s="12" t="s">
        <v>13</v>
      </c>
      <c r="C15" s="12" t="s">
        <v>14</v>
      </c>
      <c r="D15" s="12" t="s">
        <v>15</v>
      </c>
      <c r="E15" s="12" t="s">
        <v>16</v>
      </c>
      <c r="F15" s="12" t="s">
        <v>17</v>
      </c>
      <c r="G15" s="1" t="s">
        <v>18</v>
      </c>
    </row>
    <row r="16" customFormat="false" ht="15" hidden="false" customHeight="true" outlineLevel="0" collapsed="false">
      <c r="B16" s="13" t="s">
        <v>19</v>
      </c>
      <c r="C16" s="14" t="n">
        <f aca="false">Valuation!C15</f>
        <v>53.6121673003802</v>
      </c>
      <c r="D16" s="14" t="n">
        <f aca="false">Valuation!D15</f>
        <v>50.3703703703704</v>
      </c>
      <c r="E16" s="14" t="n">
        <f aca="false">Valuation!E15</f>
        <v>49.7826086956522</v>
      </c>
      <c r="F16" s="14" t="n">
        <f aca="false">Valuation!F15</f>
        <v>46.0283687943262</v>
      </c>
      <c r="G16" s="15" t="n">
        <f aca="false">Valuation!G15</f>
        <v>44.7916666666667</v>
      </c>
    </row>
    <row r="17" customFormat="false" ht="15" hidden="false" customHeight="true" outlineLevel="0" collapsed="false">
      <c r="B17" s="16" t="s">
        <v>20</v>
      </c>
      <c r="C17" s="17" t="n">
        <f aca="false">Valuation!C16</f>
        <v>160.076045627376</v>
      </c>
      <c r="D17" s="17" t="n">
        <f aca="false">Valuation!D16</f>
        <v>169.259259259259</v>
      </c>
      <c r="E17" s="17" t="n">
        <f aca="false">Valuation!E16</f>
        <v>172.101449275362</v>
      </c>
      <c r="F17" s="17" t="n">
        <f aca="false">Valuation!F16</f>
        <v>175.531914893617</v>
      </c>
      <c r="G17" s="15" t="n">
        <f aca="false">Valuation!G16</f>
        <v>172.222222222222</v>
      </c>
    </row>
    <row r="18" customFormat="false" ht="15" hidden="false" customHeight="true" outlineLevel="0" collapsed="false">
      <c r="B18" s="13" t="s">
        <v>21</v>
      </c>
      <c r="C18" s="14" t="n">
        <f aca="false">Valuation!C17</f>
        <v>382.12927756654</v>
      </c>
      <c r="D18" s="14" t="n">
        <f aca="false">Valuation!D17</f>
        <v>503.333333333333</v>
      </c>
      <c r="E18" s="14" t="n">
        <f aca="false">Valuation!E17</f>
        <v>654.710144927536</v>
      </c>
      <c r="F18" s="14" t="n">
        <f aca="false">Valuation!F17</f>
        <v>803.191489361702</v>
      </c>
      <c r="G18" s="15" t="n">
        <f aca="false">Valuation!G17</f>
        <v>866.319444444445</v>
      </c>
    </row>
    <row r="20" customFormat="false" ht="15" hidden="false" customHeight="true" outlineLevel="0" collapsed="false">
      <c r="B20" s="13" t="s">
        <v>22</v>
      </c>
      <c r="C20" s="18" t="n">
        <f aca="false">C17/$C$6-1</f>
        <v>0.202584671530136</v>
      </c>
      <c r="D20" s="18" t="n">
        <f aca="false">D17/$C$6-1</f>
        <v>0.271574331449622</v>
      </c>
      <c r="E20" s="18" t="n">
        <f aca="false">E17/$C$6-1</f>
        <v>0.292926521488711</v>
      </c>
      <c r="F20" s="18" t="n">
        <f aca="false">F17/$C$6-1</f>
        <v>0.318698181155563</v>
      </c>
      <c r="G20" s="18" t="n">
        <f aca="false">G17/$C$6-1</f>
        <v>0.293833838345896</v>
      </c>
    </row>
    <row r="22" customFormat="false" ht="15" hidden="false" customHeight="true" outlineLevel="0" collapsed="false">
      <c r="B22" s="10" t="s">
        <v>23</v>
      </c>
      <c r="C22" s="10"/>
      <c r="D22" s="10"/>
      <c r="E22" s="10"/>
      <c r="F22" s="10"/>
      <c r="G22" s="10"/>
    </row>
    <row r="23" customFormat="false" ht="15" hidden="false" customHeight="true" outlineLevel="0" collapsed="false">
      <c r="B23" s="10"/>
      <c r="C23" s="10"/>
      <c r="D23" s="10"/>
      <c r="E23" s="10"/>
      <c r="F23" s="10"/>
      <c r="G23" s="10"/>
    </row>
    <row r="24" customFormat="false" ht="15" hidden="false" customHeight="true" outlineLevel="0" collapsed="false">
      <c r="B24" s="10"/>
      <c r="C24" s="10"/>
      <c r="D24" s="10"/>
      <c r="E24" s="10"/>
      <c r="F24" s="10"/>
      <c r="G24" s="10"/>
    </row>
    <row r="25" customFormat="false" ht="15" hidden="false" customHeight="true" outlineLevel="0" collapsed="false">
      <c r="B25" s="10"/>
      <c r="C25" s="10"/>
      <c r="D25" s="10"/>
      <c r="E25" s="10"/>
      <c r="F25" s="10"/>
      <c r="G25" s="10"/>
    </row>
    <row r="26" customFormat="false" ht="15" hidden="false" customHeight="true" outlineLevel="0" collapsed="false">
      <c r="B26" s="10"/>
      <c r="C26" s="10"/>
      <c r="D26" s="10"/>
      <c r="E26" s="10"/>
      <c r="F26" s="10"/>
      <c r="G26" s="10"/>
    </row>
    <row r="29" customFormat="false" ht="15" hidden="false" customHeight="true" outlineLevel="0" collapsed="false">
      <c r="B29" s="11" t="s">
        <v>24</v>
      </c>
      <c r="C29" s="11"/>
      <c r="D29" s="11"/>
      <c r="E29" s="11"/>
      <c r="F29" s="11"/>
      <c r="G29" s="11"/>
    </row>
    <row r="30" customFormat="false" ht="15" hidden="false" customHeight="true" outlineLevel="0" collapsed="false">
      <c r="B30" s="12" t="s">
        <v>25</v>
      </c>
      <c r="C30" s="12" t="s">
        <v>26</v>
      </c>
      <c r="D30" s="12" t="s">
        <v>27</v>
      </c>
      <c r="E30" s="12" t="s">
        <v>28</v>
      </c>
      <c r="F30" s="12" t="s">
        <v>29</v>
      </c>
      <c r="G30" s="1" t="s">
        <v>30</v>
      </c>
    </row>
    <row r="31" customFormat="false" ht="15" hidden="false" customHeight="true" outlineLevel="0" collapsed="false">
      <c r="B31" s="19" t="s">
        <v>31</v>
      </c>
      <c r="C31" s="20" t="n">
        <f aca="false">'Income Statement'!C8</f>
        <v>18.674</v>
      </c>
      <c r="D31" s="20" t="n">
        <f aca="false">'Income Statement'!D8</f>
        <v>35</v>
      </c>
      <c r="E31" s="20" t="n">
        <f aca="false">'Income Statement'!E8</f>
        <v>58</v>
      </c>
      <c r="F31" s="20" t="n">
        <f aca="false">'Income Statement'!F8</f>
        <v>85</v>
      </c>
      <c r="G31" s="21" t="n">
        <f aca="false">'Income Statement'!G8</f>
        <v>115</v>
      </c>
    </row>
    <row r="32" customFormat="false" ht="15" hidden="false" customHeight="true" outlineLevel="0" collapsed="false">
      <c r="B32" s="22" t="s">
        <v>32</v>
      </c>
      <c r="C32" s="23" t="n">
        <f aca="false">'Income Statement'!C9</f>
        <v>0</v>
      </c>
      <c r="D32" s="23" t="n">
        <f aca="false">'Income Statement'!D9</f>
        <v>0.87426368212488</v>
      </c>
      <c r="E32" s="23" t="n">
        <f aca="false">'Income Statement'!E9</f>
        <v>0.657142857142857</v>
      </c>
      <c r="F32" s="23" t="n">
        <f aca="false">'Income Statement'!F9</f>
        <v>0.46551724137931</v>
      </c>
      <c r="G32" s="24" t="n">
        <f aca="false">'Income Statement'!G9</f>
        <v>0.352941176470588</v>
      </c>
    </row>
    <row r="33" customFormat="false" ht="15" hidden="false" customHeight="true" outlineLevel="0" collapsed="false">
      <c r="B33" s="19" t="s">
        <v>33</v>
      </c>
      <c r="C33" s="25" t="n">
        <f aca="false">'Income Statement'!C13</f>
        <v>6.584</v>
      </c>
      <c r="D33" s="25" t="n">
        <f aca="false">'Income Statement'!D13</f>
        <v>12.6</v>
      </c>
      <c r="E33" s="25" t="n">
        <f aca="false">'Income Statement'!E13</f>
        <v>21.75</v>
      </c>
      <c r="F33" s="25" t="n">
        <f aca="false">'Income Statement'!F13</f>
        <v>33.15</v>
      </c>
      <c r="G33" s="26" t="n">
        <f aca="false">'Income Statement'!G13</f>
        <v>46.575</v>
      </c>
    </row>
    <row r="34" customFormat="false" ht="15" hidden="false" customHeight="true" outlineLevel="0" collapsed="false">
      <c r="B34" s="22" t="s">
        <v>34</v>
      </c>
      <c r="C34" s="23" t="n">
        <f aca="false">'Income Statement'!C14</f>
        <v>0.352575773803149</v>
      </c>
      <c r="D34" s="23" t="n">
        <f aca="false">'Income Statement'!D14</f>
        <v>0.36</v>
      </c>
      <c r="E34" s="23" t="n">
        <f aca="false">'Income Statement'!E14</f>
        <v>0.375</v>
      </c>
      <c r="F34" s="23" t="n">
        <f aca="false">'Income Statement'!F14</f>
        <v>0.39</v>
      </c>
      <c r="G34" s="24" t="n">
        <f aca="false">'Income Statement'!G14</f>
        <v>0.405</v>
      </c>
    </row>
  </sheetData>
  <mergeCells count="5">
    <mergeCell ref="C5:D5"/>
    <mergeCell ref="B10:G11"/>
    <mergeCell ref="B14:G14"/>
    <mergeCell ref="B22:G26"/>
    <mergeCell ref="B29:G2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F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2"/>
    <col collapsed="false" customWidth="true" hidden="false" outlineLevel="0" max="2" min="2" style="1" width="18"/>
    <col collapsed="false" customWidth="true" hidden="false" outlineLevel="0" max="3" min="3" style="1" width="16"/>
    <col collapsed="false" customWidth="true" hidden="false" outlineLevel="0" max="4" min="4" style="1" width="14"/>
    <col collapsed="false" customWidth="true" hidden="false" outlineLevel="0" max="5" min="5" style="1" width="4"/>
    <col collapsed="false" customWidth="true" hidden="false" outlineLevel="0" max="6" min="6" style="1" width="55"/>
  </cols>
  <sheetData>
    <row r="2" customFormat="false" ht="19.5" hidden="false" customHeight="true" outlineLevel="0" collapsed="false">
      <c r="B2" s="2" t="s">
        <v>35</v>
      </c>
    </row>
    <row r="3" customFormat="false" ht="15" hidden="false" customHeight="true" outlineLevel="0" collapsed="false">
      <c r="B3" s="3" t="s">
        <v>36</v>
      </c>
    </row>
    <row r="5" customFormat="false" ht="15" hidden="false" customHeight="true" outlineLevel="0" collapsed="false">
      <c r="B5" s="27" t="s">
        <v>37</v>
      </c>
    </row>
    <row r="6" customFormat="false" ht="15" hidden="false" customHeight="true" outlineLevel="0" collapsed="false">
      <c r="B6" s="22" t="s">
        <v>38</v>
      </c>
      <c r="C6" s="22" t="s">
        <v>39</v>
      </c>
    </row>
    <row r="7" customFormat="false" ht="15" hidden="false" customHeight="true" outlineLevel="0" collapsed="false">
      <c r="B7" s="22" t="s">
        <v>40</v>
      </c>
      <c r="C7" s="22" t="s">
        <v>41</v>
      </c>
    </row>
    <row r="8" customFormat="false" ht="15" hidden="false" customHeight="true" outlineLevel="0" collapsed="false">
      <c r="B8" s="22" t="s">
        <v>42</v>
      </c>
      <c r="C8" s="22" t="s">
        <v>43</v>
      </c>
    </row>
    <row r="9" customFormat="false" ht="15" hidden="false" customHeight="true" outlineLevel="0" collapsed="false">
      <c r="B9" s="22" t="s">
        <v>44</v>
      </c>
      <c r="C9" s="22" t="s">
        <v>45</v>
      </c>
    </row>
    <row r="10" customFormat="false" ht="15" hidden="false" customHeight="true" outlineLevel="0" collapsed="false">
      <c r="B10" s="22" t="s">
        <v>46</v>
      </c>
      <c r="C10" s="22" t="s">
        <v>47</v>
      </c>
    </row>
    <row r="12" customFormat="false" ht="15" hidden="false" customHeight="true" outlineLevel="0" collapsed="false">
      <c r="B12" s="27" t="s">
        <v>48</v>
      </c>
    </row>
    <row r="13" customFormat="false" ht="15" hidden="false" customHeight="true" outlineLevel="0" collapsed="false">
      <c r="B13" s="12" t="s">
        <v>25</v>
      </c>
      <c r="C13" s="12" t="s">
        <v>49</v>
      </c>
      <c r="D13" s="12" t="s">
        <v>50</v>
      </c>
      <c r="E13" s="12" t="s">
        <v>51</v>
      </c>
    </row>
    <row r="14" customFormat="false" ht="15" hidden="false" customHeight="true" outlineLevel="0" collapsed="false">
      <c r="B14" s="22" t="s">
        <v>52</v>
      </c>
      <c r="C14" s="22" t="s">
        <v>53</v>
      </c>
      <c r="D14" s="28" t="s">
        <v>54</v>
      </c>
      <c r="E14" s="29" t="s">
        <v>55</v>
      </c>
    </row>
    <row r="15" customFormat="false" ht="15" hidden="false" customHeight="true" outlineLevel="0" collapsed="false">
      <c r="B15" s="22" t="s">
        <v>56</v>
      </c>
      <c r="C15" s="22" t="s">
        <v>57</v>
      </c>
      <c r="D15" s="28" t="s">
        <v>58</v>
      </c>
      <c r="E15" s="30"/>
    </row>
    <row r="16" customFormat="false" ht="15" hidden="false" customHeight="true" outlineLevel="0" collapsed="false">
      <c r="B16" s="22" t="s">
        <v>59</v>
      </c>
      <c r="C16" s="22" t="s">
        <v>60</v>
      </c>
      <c r="D16" s="28" t="s">
        <v>61</v>
      </c>
      <c r="E16" s="29" t="s">
        <v>55</v>
      </c>
    </row>
    <row r="17" customFormat="false" ht="15" hidden="false" customHeight="true" outlineLevel="0" collapsed="false">
      <c r="B17" s="22" t="s">
        <v>62</v>
      </c>
      <c r="C17" s="22" t="s">
        <v>63</v>
      </c>
      <c r="D17" s="28" t="s">
        <v>64</v>
      </c>
      <c r="E17" s="29" t="s">
        <v>55</v>
      </c>
    </row>
    <row r="18" customFormat="false" ht="15" hidden="false" customHeight="true" outlineLevel="0" collapsed="false">
      <c r="B18" s="22" t="s">
        <v>65</v>
      </c>
      <c r="C18" s="22" t="s">
        <v>66</v>
      </c>
      <c r="D18" s="28" t="s">
        <v>67</v>
      </c>
      <c r="E18" s="29" t="s">
        <v>55</v>
      </c>
    </row>
    <row r="19" customFormat="false" ht="15" hidden="false" customHeight="true" outlineLevel="0" collapsed="false">
      <c r="B19" s="22" t="s">
        <v>68</v>
      </c>
      <c r="C19" s="22" t="s">
        <v>69</v>
      </c>
      <c r="D19" s="28" t="s">
        <v>58</v>
      </c>
      <c r="E19" s="30"/>
    </row>
    <row r="20" customFormat="false" ht="15" hidden="false" customHeight="true" outlineLevel="0" collapsed="false">
      <c r="B20" s="22" t="s">
        <v>70</v>
      </c>
      <c r="C20" s="22" t="s">
        <v>71</v>
      </c>
      <c r="D20" s="28" t="s">
        <v>58</v>
      </c>
      <c r="E20" s="30" t="s">
        <v>72</v>
      </c>
    </row>
    <row r="21" customFormat="false" ht="15" hidden="false" customHeight="true" outlineLevel="0" collapsed="false">
      <c r="B21" s="22" t="s">
        <v>73</v>
      </c>
      <c r="C21" s="22" t="s">
        <v>74</v>
      </c>
      <c r="D21" s="28" t="s">
        <v>58</v>
      </c>
      <c r="E21" s="30" t="s">
        <v>75</v>
      </c>
    </row>
    <row r="22" customFormat="false" ht="15" hidden="false" customHeight="true" outlineLevel="0" collapsed="false">
      <c r="B22" s="22" t="s">
        <v>76</v>
      </c>
      <c r="C22" s="22" t="s">
        <v>77</v>
      </c>
      <c r="D22" s="28" t="s">
        <v>78</v>
      </c>
      <c r="E22" s="29" t="s">
        <v>55</v>
      </c>
    </row>
    <row r="23" customFormat="false" ht="15" hidden="false" customHeight="true" outlineLevel="0" collapsed="false">
      <c r="B23" s="22" t="s">
        <v>79</v>
      </c>
      <c r="C23" s="22" t="s">
        <v>80</v>
      </c>
      <c r="D23" s="28" t="s">
        <v>58</v>
      </c>
      <c r="E23" s="30" t="s">
        <v>81</v>
      </c>
    </row>
    <row r="24" customFormat="false" ht="15" hidden="false" customHeight="true" outlineLevel="0" collapsed="false">
      <c r="B24" s="22" t="s">
        <v>82</v>
      </c>
      <c r="C24" s="22" t="s">
        <v>83</v>
      </c>
      <c r="D24" s="28" t="s">
        <v>84</v>
      </c>
      <c r="E24" s="29" t="s">
        <v>55</v>
      </c>
    </row>
    <row r="25" customFormat="false" ht="15" hidden="false" customHeight="true" outlineLevel="0" collapsed="false">
      <c r="B25" s="22" t="s">
        <v>85</v>
      </c>
      <c r="C25" s="22" t="s">
        <v>86</v>
      </c>
      <c r="D25" s="28" t="s">
        <v>58</v>
      </c>
      <c r="E25" s="30" t="s">
        <v>87</v>
      </c>
    </row>
    <row r="26" customFormat="false" ht="15" hidden="false" customHeight="true" outlineLevel="0" collapsed="false">
      <c r="B26" s="22" t="s">
        <v>88</v>
      </c>
      <c r="C26" s="22" t="s">
        <v>89</v>
      </c>
      <c r="D26" s="28" t="s">
        <v>58</v>
      </c>
      <c r="E26" s="30"/>
    </row>
    <row r="27" customFormat="false" ht="15" hidden="false" customHeight="true" outlineLevel="0" collapsed="false">
      <c r="B27" s="22" t="s">
        <v>90</v>
      </c>
      <c r="C27" s="22" t="s">
        <v>91</v>
      </c>
      <c r="D27" s="28" t="s">
        <v>58</v>
      </c>
      <c r="E27" s="30"/>
    </row>
    <row r="28" customFormat="false" ht="15" hidden="false" customHeight="true" outlineLevel="0" collapsed="false">
      <c r="B28" s="22" t="s">
        <v>92</v>
      </c>
      <c r="C28" s="22" t="s">
        <v>93</v>
      </c>
      <c r="D28" s="28" t="s">
        <v>58</v>
      </c>
      <c r="E28" s="30"/>
    </row>
    <row r="29" customFormat="false" ht="15" hidden="false" customHeight="true" outlineLevel="0" collapsed="false">
      <c r="B29" s="22" t="s">
        <v>94</v>
      </c>
      <c r="C29" s="22" t="s">
        <v>95</v>
      </c>
      <c r="D29" s="28" t="s">
        <v>58</v>
      </c>
      <c r="E29" s="30" t="s">
        <v>96</v>
      </c>
    </row>
    <row r="31" customFormat="false" ht="15" hidden="false" customHeight="true" outlineLevel="0" collapsed="false">
      <c r="B31" s="27" t="s">
        <v>97</v>
      </c>
    </row>
    <row r="32" customFormat="false" ht="27.75" hidden="false" customHeight="true" outlineLevel="0" collapsed="false">
      <c r="B32" s="31" t="s">
        <v>98</v>
      </c>
      <c r="C32" s="31"/>
      <c r="D32" s="31"/>
      <c r="E32" s="31"/>
      <c r="F32" s="31"/>
    </row>
    <row r="33" customFormat="false" ht="27.75" hidden="false" customHeight="true" outlineLevel="0" collapsed="false">
      <c r="B33" s="31" t="s">
        <v>99</v>
      </c>
      <c r="C33" s="31"/>
      <c r="D33" s="31"/>
      <c r="E33" s="31"/>
      <c r="F33" s="31"/>
    </row>
    <row r="34" customFormat="false" ht="27.75" hidden="false" customHeight="true" outlineLevel="0" collapsed="false">
      <c r="B34" s="31" t="s">
        <v>100</v>
      </c>
      <c r="C34" s="31"/>
      <c r="D34" s="31"/>
      <c r="E34" s="31"/>
      <c r="F34" s="31"/>
    </row>
    <row r="35" customFormat="false" ht="27.75" hidden="false" customHeight="true" outlineLevel="0" collapsed="false">
      <c r="B35" s="31" t="s">
        <v>101</v>
      </c>
      <c r="C35" s="31"/>
      <c r="D35" s="31"/>
      <c r="E35" s="31"/>
      <c r="F35" s="31"/>
    </row>
    <row r="36" customFormat="false" ht="27.75" hidden="false" customHeight="true" outlineLevel="0" collapsed="false">
      <c r="B36" s="31" t="s">
        <v>102</v>
      </c>
      <c r="C36" s="31"/>
      <c r="D36" s="31"/>
      <c r="E36" s="31"/>
      <c r="F36" s="31"/>
    </row>
    <row r="37" customFormat="false" ht="27.75" hidden="false" customHeight="true" outlineLevel="0" collapsed="false">
      <c r="B37" s="31" t="s">
        <v>103</v>
      </c>
      <c r="C37" s="31"/>
      <c r="D37" s="31"/>
      <c r="E37" s="31"/>
      <c r="F37" s="31"/>
    </row>
    <row r="39" customFormat="false" ht="15" hidden="false" customHeight="true" outlineLevel="0" collapsed="false">
      <c r="B39" s="10" t="s">
        <v>104</v>
      </c>
      <c r="C39" s="10"/>
      <c r="D39" s="10"/>
      <c r="E39" s="10"/>
      <c r="F39" s="10"/>
    </row>
    <row r="40" customFormat="false" ht="15" hidden="false" customHeight="true" outlineLevel="0" collapsed="false">
      <c r="B40" s="10"/>
      <c r="C40" s="10"/>
      <c r="D40" s="10"/>
      <c r="E40" s="10"/>
      <c r="F40" s="10"/>
    </row>
    <row r="41" customFormat="false" ht="15" hidden="false" customHeight="true" outlineLevel="0" collapsed="false">
      <c r="B41" s="10"/>
      <c r="C41" s="10"/>
      <c r="D41" s="10"/>
      <c r="E41" s="10"/>
      <c r="F41" s="10"/>
    </row>
    <row r="42" customFormat="false" ht="15" hidden="false" customHeight="true" outlineLevel="0" collapsed="false">
      <c r="B42" s="10"/>
      <c r="C42" s="10"/>
      <c r="D42" s="10"/>
      <c r="E42" s="10"/>
      <c r="F42" s="10"/>
    </row>
    <row r="43" customFormat="false" ht="15" hidden="false" customHeight="true" outlineLevel="0" collapsed="false">
      <c r="B43" s="10"/>
      <c r="C43" s="10"/>
      <c r="D43" s="10"/>
      <c r="E43" s="10"/>
      <c r="F43" s="10"/>
    </row>
  </sheetData>
  <mergeCells count="7">
    <mergeCell ref="B32:F32"/>
    <mergeCell ref="B33:F33"/>
    <mergeCell ref="B34:F34"/>
    <mergeCell ref="B35:F35"/>
    <mergeCell ref="B36:F36"/>
    <mergeCell ref="B37:F37"/>
    <mergeCell ref="B39:F4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I5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2"/>
    <col collapsed="false" customWidth="true" hidden="false" outlineLevel="0" max="7" min="2" style="1" width="11"/>
    <col collapsed="false" customWidth="true" hidden="false" outlineLevel="0" max="8" min="8" style="1" width="4"/>
    <col collapsed="false" customWidth="true" hidden="false" outlineLevel="0" max="9" min="9" style="1" width="50"/>
  </cols>
  <sheetData>
    <row r="2" customFormat="false" ht="19.5" hidden="false" customHeight="true" outlineLevel="0" collapsed="false">
      <c r="B2" s="2" t="s">
        <v>105</v>
      </c>
    </row>
    <row r="3" customFormat="false" ht="15" hidden="false" customHeight="true" outlineLevel="0" collapsed="false">
      <c r="B3" s="3" t="s">
        <v>106</v>
      </c>
    </row>
    <row r="5" customFormat="false" ht="15" hidden="false" customHeight="true" outlineLevel="0" collapsed="false">
      <c r="B5" s="32" t="s">
        <v>107</v>
      </c>
    </row>
    <row r="6" customFormat="false" ht="15" hidden="false" customHeight="true" outlineLevel="0" collapsed="false">
      <c r="B6" s="22" t="s">
        <v>108</v>
      </c>
      <c r="C6" s="33" t="n">
        <v>133.11</v>
      </c>
      <c r="I6" s="6" t="s">
        <v>109</v>
      </c>
    </row>
    <row r="7" customFormat="false" ht="15" hidden="false" customHeight="true" outlineLevel="0" collapsed="false">
      <c r="B7" s="22" t="s">
        <v>9</v>
      </c>
      <c r="C7" s="34" t="n">
        <v>1750</v>
      </c>
      <c r="I7" s="6" t="s">
        <v>110</v>
      </c>
    </row>
    <row r="8" customFormat="false" ht="15" hidden="false" customHeight="true" outlineLevel="0" collapsed="false">
      <c r="B8" s="22" t="s">
        <v>111</v>
      </c>
      <c r="C8" s="35" t="n">
        <f aca="false">C7/C6</f>
        <v>13.1470212606115</v>
      </c>
      <c r="I8" s="6" t="s">
        <v>112</v>
      </c>
    </row>
    <row r="9" customFormat="false" ht="15" hidden="false" customHeight="true" outlineLevel="0" collapsed="false">
      <c r="B9" s="22" t="s">
        <v>113</v>
      </c>
      <c r="C9" s="34" t="n">
        <v>75</v>
      </c>
      <c r="I9" s="6" t="s">
        <v>114</v>
      </c>
    </row>
    <row r="10" customFormat="false" ht="15" hidden="false" customHeight="true" outlineLevel="0" collapsed="false">
      <c r="B10" s="22" t="s">
        <v>115</v>
      </c>
      <c r="C10" s="33" t="n">
        <v>-2.27</v>
      </c>
      <c r="I10" s="6" t="s">
        <v>116</v>
      </c>
    </row>
    <row r="11" customFormat="false" ht="15" hidden="false" customHeight="true" outlineLevel="0" collapsed="false">
      <c r="B11" s="22" t="s">
        <v>117</v>
      </c>
      <c r="C11" s="33" t="n">
        <v>231.4</v>
      </c>
      <c r="I11" s="6" t="s">
        <v>118</v>
      </c>
    </row>
    <row r="13" customFormat="false" ht="15" hidden="false" customHeight="true" outlineLevel="0" collapsed="false">
      <c r="B13" s="32" t="s">
        <v>119</v>
      </c>
    </row>
    <row r="14" customFormat="false" ht="15" hidden="false" customHeight="true" outlineLevel="0" collapsed="false">
      <c r="B14" s="22" t="s">
        <v>120</v>
      </c>
      <c r="C14" s="36" t="n">
        <v>18.674</v>
      </c>
      <c r="I14" s="6" t="s">
        <v>121</v>
      </c>
    </row>
    <row r="15" customFormat="false" ht="15" hidden="false" customHeight="true" outlineLevel="0" collapsed="false">
      <c r="B15" s="22" t="s">
        <v>122</v>
      </c>
      <c r="C15" s="36" t="n">
        <v>6.584</v>
      </c>
      <c r="I15" s="6" t="s">
        <v>123</v>
      </c>
    </row>
    <row r="16" customFormat="false" ht="15" hidden="false" customHeight="true" outlineLevel="0" collapsed="false">
      <c r="B16" s="22" t="s">
        <v>124</v>
      </c>
      <c r="C16" s="18" t="n">
        <f aca="false">C15/C14</f>
        <v>0.352575773803149</v>
      </c>
      <c r="I16" s="6" t="s">
        <v>125</v>
      </c>
    </row>
    <row r="18" customFormat="false" ht="15" hidden="false" customHeight="true" outlineLevel="0" collapsed="false">
      <c r="B18" s="32" t="s">
        <v>126</v>
      </c>
    </row>
    <row r="19" customFormat="false" ht="15" hidden="false" customHeight="true" outlineLevel="0" collapsed="false">
      <c r="B19" s="13" t="s">
        <v>127</v>
      </c>
      <c r="C19" s="12" t="s">
        <v>128</v>
      </c>
      <c r="D19" s="12" t="s">
        <v>129</v>
      </c>
      <c r="E19" s="12" t="s">
        <v>130</v>
      </c>
      <c r="F19" s="12" t="s">
        <v>131</v>
      </c>
      <c r="G19" s="12" t="s">
        <v>132</v>
      </c>
      <c r="H19" s="12" t="s">
        <v>133</v>
      </c>
    </row>
    <row r="20" customFormat="false" ht="15" hidden="false" customHeight="true" outlineLevel="0" collapsed="false">
      <c r="B20" s="22" t="s">
        <v>134</v>
      </c>
      <c r="C20" s="36" t="n">
        <v>35</v>
      </c>
      <c r="D20" s="36" t="n">
        <v>58</v>
      </c>
      <c r="E20" s="36" t="n">
        <v>85</v>
      </c>
      <c r="F20" s="36" t="n">
        <v>115</v>
      </c>
      <c r="G20" s="36" t="n">
        <v>150</v>
      </c>
      <c r="H20" s="36" t="n">
        <v>185</v>
      </c>
    </row>
    <row r="21" customFormat="false" ht="15" hidden="false" customHeight="true" outlineLevel="0" collapsed="false">
      <c r="B21" s="22" t="s">
        <v>135</v>
      </c>
      <c r="C21" s="37" t="n">
        <v>0.36</v>
      </c>
      <c r="D21" s="37" t="n">
        <v>0.375</v>
      </c>
      <c r="E21" s="37" t="n">
        <v>0.39</v>
      </c>
      <c r="F21" s="37" t="n">
        <v>0.405</v>
      </c>
      <c r="G21" s="37" t="n">
        <v>0.42</v>
      </c>
      <c r="H21" s="37" t="n">
        <v>0.43</v>
      </c>
    </row>
    <row r="22" customFormat="false" ht="15" hidden="false" customHeight="true" outlineLevel="0" collapsed="false">
      <c r="B22" s="22" t="s">
        <v>136</v>
      </c>
      <c r="C22" s="38" t="n">
        <v>13.15</v>
      </c>
      <c r="D22" s="38" t="n">
        <v>13.5</v>
      </c>
      <c r="E22" s="38" t="n">
        <v>13.8</v>
      </c>
      <c r="F22" s="38" t="n">
        <v>14.1</v>
      </c>
      <c r="G22" s="38" t="n">
        <v>14.4</v>
      </c>
      <c r="H22" s="38" t="n">
        <v>14.7</v>
      </c>
    </row>
    <row r="24" customFormat="false" ht="15" hidden="false" customHeight="true" outlineLevel="0" collapsed="false">
      <c r="B24" s="39" t="s">
        <v>137</v>
      </c>
      <c r="C24" s="39"/>
      <c r="D24" s="39"/>
      <c r="E24" s="39"/>
      <c r="F24" s="39"/>
      <c r="G24" s="39"/>
      <c r="H24" s="39"/>
      <c r="I24" s="39"/>
    </row>
    <row r="25" customFormat="false" ht="15" hidden="false" customHeight="true" outlineLevel="0" collapsed="false">
      <c r="B25" s="39"/>
      <c r="C25" s="39"/>
      <c r="D25" s="39"/>
      <c r="E25" s="39"/>
      <c r="F25" s="39"/>
      <c r="G25" s="39"/>
      <c r="H25" s="39"/>
      <c r="I25" s="39"/>
    </row>
    <row r="26" customFormat="false" ht="15" hidden="false" customHeight="true" outlineLevel="0" collapsed="false">
      <c r="B26" s="39"/>
      <c r="C26" s="39"/>
      <c r="D26" s="39"/>
      <c r="E26" s="39"/>
      <c r="F26" s="39"/>
      <c r="G26" s="39"/>
      <c r="H26" s="39"/>
      <c r="I26" s="39"/>
    </row>
    <row r="27" customFormat="false" ht="15" hidden="false" customHeight="true" outlineLevel="0" collapsed="false">
      <c r="B27" s="39"/>
      <c r="C27" s="39"/>
      <c r="D27" s="39"/>
      <c r="E27" s="39"/>
      <c r="F27" s="39"/>
      <c r="G27" s="39"/>
      <c r="H27" s="39"/>
      <c r="I27" s="39"/>
    </row>
    <row r="28" customFormat="false" ht="15" hidden="false" customHeight="true" outlineLevel="0" collapsed="false">
      <c r="B28" s="39"/>
      <c r="C28" s="39"/>
      <c r="D28" s="39"/>
      <c r="E28" s="39"/>
      <c r="F28" s="39"/>
      <c r="G28" s="39"/>
      <c r="H28" s="39"/>
      <c r="I28" s="39"/>
    </row>
    <row r="30" customFormat="false" ht="15" hidden="false" customHeight="true" outlineLevel="0" collapsed="false">
      <c r="B30" s="32" t="s">
        <v>138</v>
      </c>
    </row>
    <row r="31" customFormat="false" ht="15" hidden="false" customHeight="true" outlineLevel="0" collapsed="false">
      <c r="B31" s="13" t="s">
        <v>13</v>
      </c>
      <c r="C31" s="12" t="s">
        <v>128</v>
      </c>
      <c r="D31" s="12" t="s">
        <v>129</v>
      </c>
      <c r="E31" s="12" t="s">
        <v>130</v>
      </c>
      <c r="F31" s="12" t="s">
        <v>131</v>
      </c>
      <c r="G31" s="12" t="s">
        <v>132</v>
      </c>
      <c r="H31" s="12" t="s">
        <v>133</v>
      </c>
    </row>
    <row r="32" customFormat="false" ht="15" hidden="false" customHeight="true" outlineLevel="0" collapsed="false">
      <c r="B32" s="22" t="s">
        <v>139</v>
      </c>
      <c r="C32" s="36" t="n">
        <v>30</v>
      </c>
      <c r="D32" s="36" t="n">
        <v>42</v>
      </c>
      <c r="E32" s="36" t="n">
        <v>55</v>
      </c>
      <c r="F32" s="36" t="n">
        <v>68</v>
      </c>
      <c r="G32" s="36" t="n">
        <v>82</v>
      </c>
      <c r="H32" s="36" t="n">
        <v>95</v>
      </c>
    </row>
    <row r="33" customFormat="false" ht="15" hidden="false" customHeight="true" outlineLevel="0" collapsed="false">
      <c r="B33" s="22" t="s">
        <v>140</v>
      </c>
      <c r="C33" s="40" t="n">
        <f aca="false">C20</f>
        <v>35</v>
      </c>
      <c r="D33" s="40" t="n">
        <f aca="false">D20</f>
        <v>58</v>
      </c>
      <c r="E33" s="40" t="n">
        <f aca="false">E20</f>
        <v>85</v>
      </c>
      <c r="F33" s="40" t="n">
        <f aca="false">F20</f>
        <v>115</v>
      </c>
      <c r="G33" s="40" t="n">
        <f aca="false">G20</f>
        <v>150</v>
      </c>
      <c r="H33" s="40" t="n">
        <f aca="false">H20</f>
        <v>185</v>
      </c>
    </row>
    <row r="34" customFormat="false" ht="15" hidden="false" customHeight="true" outlineLevel="0" collapsed="false">
      <c r="B34" s="22" t="s">
        <v>141</v>
      </c>
      <c r="C34" s="36" t="n">
        <v>48</v>
      </c>
      <c r="D34" s="36" t="n">
        <v>90</v>
      </c>
      <c r="E34" s="36" t="n">
        <v>160</v>
      </c>
      <c r="F34" s="36" t="n">
        <v>280</v>
      </c>
      <c r="G34" s="36" t="n">
        <v>450</v>
      </c>
      <c r="H34" s="36" t="n">
        <v>620</v>
      </c>
    </row>
    <row r="36" customFormat="false" ht="15" hidden="false" customHeight="true" outlineLevel="0" collapsed="false">
      <c r="B36" s="39" t="s">
        <v>142</v>
      </c>
      <c r="C36" s="39"/>
      <c r="D36" s="39"/>
      <c r="E36" s="39"/>
      <c r="F36" s="39"/>
      <c r="G36" s="39"/>
      <c r="H36" s="39"/>
      <c r="I36" s="39"/>
    </row>
    <row r="37" customFormat="false" ht="15" hidden="false" customHeight="true" outlineLevel="0" collapsed="false">
      <c r="B37" s="39"/>
      <c r="C37" s="39"/>
      <c r="D37" s="39"/>
      <c r="E37" s="39"/>
      <c r="F37" s="39"/>
      <c r="G37" s="39"/>
      <c r="H37" s="39"/>
      <c r="I37" s="39"/>
    </row>
    <row r="38" customFormat="false" ht="15" hidden="false" customHeight="true" outlineLevel="0" collapsed="false">
      <c r="B38" s="39"/>
      <c r="C38" s="39"/>
      <c r="D38" s="39"/>
      <c r="E38" s="39"/>
      <c r="F38" s="39"/>
      <c r="G38" s="39"/>
      <c r="H38" s="39"/>
      <c r="I38" s="39"/>
    </row>
    <row r="39" customFormat="false" ht="15" hidden="false" customHeight="true" outlineLevel="0" collapsed="false">
      <c r="B39" s="39"/>
      <c r="C39" s="39"/>
      <c r="D39" s="39"/>
      <c r="E39" s="39"/>
      <c r="F39" s="39"/>
      <c r="G39" s="39"/>
      <c r="H39" s="39"/>
      <c r="I39" s="39"/>
    </row>
    <row r="40" customFormat="false" ht="15" hidden="false" customHeight="true" outlineLevel="0" collapsed="false">
      <c r="B40" s="39"/>
      <c r="C40" s="39"/>
      <c r="D40" s="39"/>
      <c r="E40" s="39"/>
      <c r="F40" s="39"/>
      <c r="G40" s="39"/>
      <c r="H40" s="39"/>
      <c r="I40" s="39"/>
    </row>
    <row r="42" customFormat="false" ht="15" hidden="false" customHeight="true" outlineLevel="0" collapsed="false">
      <c r="B42" s="32" t="s">
        <v>143</v>
      </c>
    </row>
    <row r="43" customFormat="false" ht="15" hidden="false" customHeight="true" outlineLevel="0" collapsed="false">
      <c r="B43" s="13" t="s">
        <v>13</v>
      </c>
      <c r="C43" s="12" t="s">
        <v>14</v>
      </c>
      <c r="D43" s="12" t="s">
        <v>15</v>
      </c>
      <c r="E43" s="12" t="s">
        <v>16</v>
      </c>
      <c r="F43" s="12" t="s">
        <v>17</v>
      </c>
      <c r="G43" s="12" t="s">
        <v>18</v>
      </c>
    </row>
    <row r="44" customFormat="false" ht="15" hidden="false" customHeight="true" outlineLevel="0" collapsed="false">
      <c r="B44" s="22" t="s">
        <v>144</v>
      </c>
      <c r="C44" s="41" t="n">
        <v>15</v>
      </c>
      <c r="D44" s="41" t="n">
        <v>11</v>
      </c>
      <c r="E44" s="41" t="n">
        <v>9</v>
      </c>
      <c r="F44" s="41" t="n">
        <v>7</v>
      </c>
      <c r="G44" s="41" t="n">
        <v>6</v>
      </c>
    </row>
    <row r="45" customFormat="false" ht="15" hidden="false" customHeight="true" outlineLevel="0" collapsed="false">
      <c r="B45" s="22" t="s">
        <v>145</v>
      </c>
      <c r="C45" s="41" t="n">
        <v>35</v>
      </c>
      <c r="D45" s="41" t="n">
        <v>26</v>
      </c>
      <c r="E45" s="41" t="n">
        <v>20</v>
      </c>
      <c r="F45" s="41" t="n">
        <v>16</v>
      </c>
      <c r="G45" s="41" t="n">
        <v>13</v>
      </c>
    </row>
    <row r="46" customFormat="false" ht="15" hidden="false" customHeight="true" outlineLevel="0" collapsed="false">
      <c r="B46" s="22" t="s">
        <v>146</v>
      </c>
      <c r="C46" s="41" t="n">
        <v>55</v>
      </c>
      <c r="D46" s="41" t="n">
        <v>42</v>
      </c>
      <c r="E46" s="41" t="n">
        <v>32</v>
      </c>
      <c r="F46" s="41" t="n">
        <v>25</v>
      </c>
      <c r="G46" s="41" t="n">
        <v>20</v>
      </c>
    </row>
    <row r="48" customFormat="false" ht="15" hidden="false" customHeight="true" outlineLevel="0" collapsed="false">
      <c r="B48" s="39" t="s">
        <v>147</v>
      </c>
      <c r="C48" s="39"/>
      <c r="D48" s="39"/>
      <c r="E48" s="39"/>
      <c r="F48" s="39"/>
      <c r="G48" s="39"/>
      <c r="H48" s="39"/>
      <c r="I48" s="39"/>
    </row>
    <row r="49" customFormat="false" ht="15" hidden="false" customHeight="true" outlineLevel="0" collapsed="false">
      <c r="B49" s="39"/>
      <c r="C49" s="39"/>
      <c r="D49" s="39"/>
      <c r="E49" s="39"/>
      <c r="F49" s="39"/>
      <c r="G49" s="39"/>
      <c r="H49" s="39"/>
      <c r="I49" s="39"/>
    </row>
    <row r="50" customFormat="false" ht="15" hidden="false" customHeight="true" outlineLevel="0" collapsed="false">
      <c r="B50" s="39"/>
      <c r="C50" s="39"/>
      <c r="D50" s="39"/>
      <c r="E50" s="39"/>
      <c r="F50" s="39"/>
      <c r="G50" s="39"/>
      <c r="H50" s="39"/>
      <c r="I50" s="39"/>
    </row>
    <row r="51" customFormat="false" ht="15" hidden="false" customHeight="true" outlineLevel="0" collapsed="false">
      <c r="B51" s="39"/>
      <c r="C51" s="39"/>
      <c r="D51" s="39"/>
      <c r="E51" s="39"/>
      <c r="F51" s="39"/>
      <c r="G51" s="39"/>
      <c r="H51" s="39"/>
      <c r="I51" s="39"/>
    </row>
    <row r="52" customFormat="false" ht="15" hidden="false" customHeight="true" outlineLevel="0" collapsed="false">
      <c r="B52" s="39"/>
      <c r="C52" s="39"/>
      <c r="D52" s="39"/>
      <c r="E52" s="39"/>
      <c r="F52" s="39"/>
      <c r="G52" s="39"/>
      <c r="H52" s="39"/>
      <c r="I52" s="39"/>
    </row>
  </sheetData>
  <mergeCells count="3">
    <mergeCell ref="B24:I28"/>
    <mergeCell ref="B36:I40"/>
    <mergeCell ref="B48:I5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I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0"/>
    <col collapsed="false" customWidth="true" hidden="false" outlineLevel="0" max="8" min="2" style="1" width="12"/>
    <col collapsed="false" customWidth="true" hidden="false" outlineLevel="0" max="9" min="9" style="1" width="4"/>
    <col collapsed="false" customWidth="true" hidden="false" outlineLevel="0" max="10" min="10" style="1" width="55"/>
  </cols>
  <sheetData>
    <row r="2" customFormat="false" ht="19.5" hidden="false" customHeight="true" outlineLevel="0" collapsed="false">
      <c r="B2" s="2" t="s">
        <v>148</v>
      </c>
    </row>
    <row r="3" customFormat="false" ht="15" hidden="false" customHeight="true" outlineLevel="0" collapsed="false">
      <c r="B3" s="3" t="s">
        <v>149</v>
      </c>
    </row>
    <row r="6" customFormat="false" ht="15" hidden="false" customHeight="true" outlineLevel="0" collapsed="false">
      <c r="B6" s="4" t="s">
        <v>150</v>
      </c>
      <c r="C6" s="12" t="s">
        <v>26</v>
      </c>
      <c r="D6" s="12" t="s">
        <v>27</v>
      </c>
      <c r="E6" s="12" t="s">
        <v>28</v>
      </c>
      <c r="F6" s="12" t="s">
        <v>29</v>
      </c>
      <c r="G6" s="12" t="s">
        <v>30</v>
      </c>
      <c r="H6" s="12" t="s">
        <v>151</v>
      </c>
      <c r="I6" s="12" t="s">
        <v>152</v>
      </c>
    </row>
    <row r="8" customFormat="false" ht="15" hidden="false" customHeight="true" outlineLevel="0" collapsed="false">
      <c r="B8" s="13" t="s">
        <v>52</v>
      </c>
      <c r="C8" s="42" t="n">
        <f aca="false">Assumptions!C14</f>
        <v>18.674</v>
      </c>
      <c r="D8" s="42" t="n">
        <f aca="false">Assumptions!C20</f>
        <v>35</v>
      </c>
      <c r="E8" s="42" t="n">
        <f aca="false">Assumptions!D20</f>
        <v>58</v>
      </c>
      <c r="F8" s="42" t="n">
        <f aca="false">Assumptions!E20</f>
        <v>85</v>
      </c>
      <c r="G8" s="42" t="n">
        <f aca="false">Assumptions!F20</f>
        <v>115</v>
      </c>
      <c r="H8" s="42" t="n">
        <f aca="false">Assumptions!G20</f>
        <v>150</v>
      </c>
      <c r="I8" s="42" t="n">
        <f aca="false">Assumptions!H20</f>
        <v>185</v>
      </c>
    </row>
    <row r="9" customFormat="false" ht="15" hidden="false" customHeight="true" outlineLevel="0" collapsed="false">
      <c r="B9" s="19" t="s">
        <v>153</v>
      </c>
      <c r="C9" s="43"/>
      <c r="D9" s="44" t="n">
        <f aca="false">D8/C8-1</f>
        <v>0.87426368212488</v>
      </c>
      <c r="E9" s="44" t="n">
        <f aca="false">E8/D8-1</f>
        <v>0.657142857142857</v>
      </c>
      <c r="F9" s="44" t="n">
        <f aca="false">F8/E8-1</f>
        <v>0.46551724137931</v>
      </c>
      <c r="G9" s="44" t="n">
        <f aca="false">G8/F8-1</f>
        <v>0.352941176470588</v>
      </c>
      <c r="H9" s="44" t="n">
        <f aca="false">H8/G8-1</f>
        <v>0.304347826086957</v>
      </c>
      <c r="I9" s="44" t="n">
        <f aca="false">I8/H8-1</f>
        <v>0.233333333333333</v>
      </c>
    </row>
    <row r="13" customFormat="false" ht="15" hidden="false" customHeight="true" outlineLevel="0" collapsed="false">
      <c r="B13" s="13" t="s">
        <v>76</v>
      </c>
      <c r="C13" s="45" t="n">
        <f aca="false">Assumptions!C15</f>
        <v>6.584</v>
      </c>
      <c r="D13" s="46" t="n">
        <f aca="false">D8*D14</f>
        <v>12.6</v>
      </c>
      <c r="E13" s="46" t="n">
        <f aca="false">E8*E14</f>
        <v>21.75</v>
      </c>
      <c r="F13" s="46" t="n">
        <f aca="false">F8*F14</f>
        <v>33.15</v>
      </c>
      <c r="G13" s="46" t="n">
        <f aca="false">G8*G14</f>
        <v>46.575</v>
      </c>
      <c r="H13" s="46" t="n">
        <f aca="false">H8*H14</f>
        <v>63</v>
      </c>
      <c r="I13" s="46" t="n">
        <f aca="false">I8*I14</f>
        <v>79.55</v>
      </c>
    </row>
    <row r="14" customFormat="false" ht="15" hidden="false" customHeight="true" outlineLevel="0" collapsed="false">
      <c r="B14" s="19" t="s">
        <v>34</v>
      </c>
      <c r="C14" s="47" t="n">
        <f aca="false">Assumptions!C16</f>
        <v>0.352575773803149</v>
      </c>
      <c r="D14" s="47" t="n">
        <f aca="false">Assumptions!C21</f>
        <v>0.36</v>
      </c>
      <c r="E14" s="47" t="n">
        <f aca="false">Assumptions!D21</f>
        <v>0.375</v>
      </c>
      <c r="F14" s="47" t="n">
        <f aca="false">Assumptions!E21</f>
        <v>0.39</v>
      </c>
      <c r="G14" s="47" t="n">
        <f aca="false">Assumptions!F21</f>
        <v>0.405</v>
      </c>
      <c r="H14" s="47" t="n">
        <f aca="false">Assumptions!G21</f>
        <v>0.42</v>
      </c>
      <c r="I14" s="47" t="n">
        <f aca="false">Assumptions!H21</f>
        <v>0.43</v>
      </c>
    </row>
    <row r="16" customFormat="false" ht="15" hidden="false" customHeight="true" outlineLevel="0" collapsed="false">
      <c r="B16" s="19" t="s">
        <v>154</v>
      </c>
      <c r="C16" s="43"/>
      <c r="D16" s="44" t="n">
        <f aca="false">D13/C13-1</f>
        <v>0.913730255164034</v>
      </c>
      <c r="E16" s="44" t="n">
        <f aca="false">E13/D13-1</f>
        <v>0.726190476190476</v>
      </c>
      <c r="F16" s="44" t="n">
        <f aca="false">F13/E13-1</f>
        <v>0.524137931034483</v>
      </c>
      <c r="G16" s="44" t="n">
        <f aca="false">G13/F13-1</f>
        <v>0.404977375565611</v>
      </c>
      <c r="H16" s="44" t="n">
        <f aca="false">H13/G13-1</f>
        <v>0.352657004830918</v>
      </c>
      <c r="I16" s="44" t="n">
        <f aca="false">I13/H13-1</f>
        <v>0.262698412698413</v>
      </c>
    </row>
    <row r="19" customFormat="false" ht="15" hidden="false" customHeight="true" outlineLevel="0" collapsed="false">
      <c r="B19" s="10" t="s">
        <v>155</v>
      </c>
      <c r="C19" s="10"/>
      <c r="D19" s="10"/>
      <c r="E19" s="10"/>
      <c r="F19" s="10"/>
      <c r="G19" s="10"/>
      <c r="H19" s="10"/>
      <c r="I19" s="10"/>
    </row>
    <row r="20" customFormat="false" ht="15" hidden="false" customHeight="true" outlineLevel="0" collapsed="false">
      <c r="B20" s="10"/>
      <c r="C20" s="10"/>
      <c r="D20" s="10"/>
      <c r="E20" s="10"/>
      <c r="F20" s="10"/>
      <c r="G20" s="10"/>
      <c r="H20" s="10"/>
      <c r="I20" s="10"/>
    </row>
    <row r="21" customFormat="false" ht="15" hidden="false" customHeight="true" outlineLevel="0" collapsed="false">
      <c r="B21" s="10"/>
      <c r="C21" s="10"/>
      <c r="D21" s="10"/>
      <c r="E21" s="10"/>
      <c r="F21" s="10"/>
      <c r="G21" s="10"/>
      <c r="H21" s="10"/>
      <c r="I21" s="10"/>
    </row>
    <row r="22" customFormat="false" ht="15" hidden="false" customHeight="true" outlineLevel="0" collapsed="false">
      <c r="B22" s="10"/>
      <c r="C22" s="10"/>
      <c r="D22" s="10"/>
      <c r="E22" s="10"/>
      <c r="F22" s="10"/>
      <c r="G22" s="10"/>
      <c r="H22" s="10"/>
      <c r="I22" s="10"/>
    </row>
    <row r="23" customFormat="false" ht="15" hidden="false" customHeight="true" outlineLevel="0" collapsed="false">
      <c r="B23" s="10"/>
      <c r="C23" s="10"/>
      <c r="D23" s="10"/>
      <c r="E23" s="10"/>
      <c r="F23" s="10"/>
      <c r="G23" s="10"/>
      <c r="H23" s="10"/>
      <c r="I23" s="10"/>
    </row>
  </sheetData>
  <mergeCells count="1">
    <mergeCell ref="B19:I2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G3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2"/>
    <col collapsed="false" customWidth="true" hidden="false" outlineLevel="0" max="6" min="2" style="1" width="15"/>
    <col collapsed="false" customWidth="true" hidden="false" outlineLevel="0" max="7" min="7" style="1" width="4"/>
    <col collapsed="false" customWidth="true" hidden="false" outlineLevel="0" max="8" min="8" style="1" width="55"/>
  </cols>
  <sheetData>
    <row r="2" customFormat="false" ht="19.5" hidden="false" customHeight="true" outlineLevel="0" collapsed="false">
      <c r="B2" s="2" t="s">
        <v>156</v>
      </c>
    </row>
    <row r="3" customFormat="false" ht="15" hidden="false" customHeight="true" outlineLevel="0" collapsed="false">
      <c r="B3" s="3" t="s">
        <v>157</v>
      </c>
    </row>
    <row r="5" customFormat="false" ht="15" hidden="false" customHeight="true" outlineLevel="0" collapsed="false">
      <c r="B5" s="27" t="s">
        <v>158</v>
      </c>
    </row>
    <row r="6" customFormat="false" ht="15" hidden="false" customHeight="true" outlineLevel="0" collapsed="false">
      <c r="B6" s="12" t="s">
        <v>159</v>
      </c>
      <c r="C6" s="12" t="s">
        <v>160</v>
      </c>
      <c r="D6" s="12" t="s">
        <v>161</v>
      </c>
      <c r="E6" s="12" t="s">
        <v>162</v>
      </c>
      <c r="F6" s="12" t="s">
        <v>163</v>
      </c>
    </row>
    <row r="7" customFormat="false" ht="15" hidden="false" customHeight="true" outlineLevel="0" collapsed="false">
      <c r="B7" s="22" t="s">
        <v>14</v>
      </c>
      <c r="C7" s="48" t="s">
        <v>164</v>
      </c>
      <c r="D7" s="42" t="n">
        <f aca="false">Assumptions!D32</f>
        <v>42</v>
      </c>
      <c r="E7" s="42" t="n">
        <f aca="false">Assumptions!D33</f>
        <v>58</v>
      </c>
      <c r="F7" s="42" t="n">
        <f aca="false">Assumptions!D34</f>
        <v>90</v>
      </c>
    </row>
    <row r="8" customFormat="false" ht="15" hidden="false" customHeight="true" outlineLevel="0" collapsed="false">
      <c r="B8" s="22" t="s">
        <v>15</v>
      </c>
      <c r="C8" s="48" t="s">
        <v>165</v>
      </c>
      <c r="D8" s="42" t="n">
        <f aca="false">Assumptions!E32</f>
        <v>55</v>
      </c>
      <c r="E8" s="42" t="n">
        <f aca="false">Assumptions!E33</f>
        <v>85</v>
      </c>
      <c r="F8" s="42" t="n">
        <f aca="false">Assumptions!E34</f>
        <v>160</v>
      </c>
    </row>
    <row r="9" customFormat="false" ht="15" hidden="false" customHeight="true" outlineLevel="0" collapsed="false">
      <c r="B9" s="22" t="s">
        <v>16</v>
      </c>
      <c r="C9" s="48" t="s">
        <v>166</v>
      </c>
      <c r="D9" s="42" t="n">
        <f aca="false">Assumptions!F32</f>
        <v>68</v>
      </c>
      <c r="E9" s="42" t="n">
        <f aca="false">Assumptions!F33</f>
        <v>115</v>
      </c>
      <c r="F9" s="42" t="n">
        <f aca="false">Assumptions!F34</f>
        <v>280</v>
      </c>
    </row>
    <row r="10" customFormat="false" ht="15" hidden="false" customHeight="true" outlineLevel="0" collapsed="false">
      <c r="B10" s="22" t="s">
        <v>17</v>
      </c>
      <c r="C10" s="48" t="s">
        <v>167</v>
      </c>
      <c r="D10" s="42" t="n">
        <f aca="false">Assumptions!G32</f>
        <v>82</v>
      </c>
      <c r="E10" s="42" t="n">
        <f aca="false">Assumptions!G33</f>
        <v>150</v>
      </c>
      <c r="F10" s="42" t="n">
        <f aca="false">Assumptions!G34</f>
        <v>450</v>
      </c>
    </row>
    <row r="11" customFormat="false" ht="15" hidden="false" customHeight="true" outlineLevel="0" collapsed="false">
      <c r="B11" s="22" t="s">
        <v>18</v>
      </c>
      <c r="C11" s="48" t="s">
        <v>168</v>
      </c>
      <c r="D11" s="42" t="n">
        <f aca="false">Assumptions!H32</f>
        <v>95</v>
      </c>
      <c r="E11" s="42" t="n">
        <f aca="false">Assumptions!H33</f>
        <v>185</v>
      </c>
      <c r="F11" s="42" t="n">
        <f aca="false">Assumptions!H34</f>
        <v>620</v>
      </c>
    </row>
    <row r="13" customFormat="false" ht="15" hidden="false" customHeight="true" outlineLevel="0" collapsed="false">
      <c r="B13" s="27" t="s">
        <v>169</v>
      </c>
    </row>
    <row r="14" customFormat="false" ht="15" hidden="false" customHeight="true" outlineLevel="0" collapsed="false">
      <c r="B14" s="12" t="s">
        <v>13</v>
      </c>
      <c r="C14" s="12" t="s">
        <v>14</v>
      </c>
      <c r="D14" s="12" t="s">
        <v>15</v>
      </c>
      <c r="E14" s="12" t="s">
        <v>16</v>
      </c>
      <c r="F14" s="12" t="s">
        <v>17</v>
      </c>
      <c r="G14" s="1" t="s">
        <v>18</v>
      </c>
    </row>
    <row r="15" customFormat="false" ht="15" hidden="false" customHeight="true" outlineLevel="0" collapsed="false">
      <c r="B15" s="13" t="s">
        <v>19</v>
      </c>
      <c r="C15" s="49" t="n">
        <f aca="false">(D7*Assumptions!C44+Assumptions!$C$9)/Assumptions!C22</f>
        <v>53.6121673003802</v>
      </c>
      <c r="D15" s="49" t="n">
        <f aca="false">(D8*Assumptions!D44+Assumptions!$C$9)/Assumptions!D22</f>
        <v>50.3703703703704</v>
      </c>
      <c r="E15" s="49" t="n">
        <f aca="false">(D9*Assumptions!E44+Assumptions!$C$9)/Assumptions!E22</f>
        <v>49.7826086956522</v>
      </c>
      <c r="F15" s="49" t="n">
        <f aca="false">(D10*Assumptions!F44+Assumptions!$C$9)/Assumptions!F22</f>
        <v>46.0283687943262</v>
      </c>
      <c r="G15" s="50" t="n">
        <f aca="false">(D11*Assumptions!G44+Assumptions!$C$9)/Assumptions!G22</f>
        <v>44.7916666666667</v>
      </c>
    </row>
    <row r="16" customFormat="false" ht="15" hidden="false" customHeight="true" outlineLevel="0" collapsed="false">
      <c r="B16" s="51" t="s">
        <v>20</v>
      </c>
      <c r="C16" s="52" t="n">
        <f aca="false">(E7*Assumptions!C45+Assumptions!$C$9)/Assumptions!C22</f>
        <v>160.076045627376</v>
      </c>
      <c r="D16" s="52" t="n">
        <f aca="false">(E8*Assumptions!D45+Assumptions!$C$9)/Assumptions!D22</f>
        <v>169.259259259259</v>
      </c>
      <c r="E16" s="52" t="n">
        <f aca="false">(E9*Assumptions!E45+Assumptions!$C$9)/Assumptions!E22</f>
        <v>172.101449275362</v>
      </c>
      <c r="F16" s="52" t="n">
        <f aca="false">(E10*Assumptions!F45+Assumptions!$C$9)/Assumptions!F22</f>
        <v>175.531914893617</v>
      </c>
      <c r="G16" s="50" t="n">
        <f aca="false">(E11*Assumptions!G45+Assumptions!$C$9)/Assumptions!G22</f>
        <v>172.222222222222</v>
      </c>
    </row>
    <row r="17" customFormat="false" ht="15" hidden="false" customHeight="true" outlineLevel="0" collapsed="false">
      <c r="B17" s="13" t="s">
        <v>21</v>
      </c>
      <c r="C17" s="49" t="n">
        <f aca="false">(F7*Assumptions!C46+Assumptions!$C$9)/Assumptions!C22</f>
        <v>382.12927756654</v>
      </c>
      <c r="D17" s="49" t="n">
        <f aca="false">(F8*Assumptions!D46+Assumptions!$C$9)/Assumptions!D22</f>
        <v>503.333333333333</v>
      </c>
      <c r="E17" s="49" t="n">
        <f aca="false">(F9*Assumptions!E46+Assumptions!$C$9)/Assumptions!E22</f>
        <v>654.710144927536</v>
      </c>
      <c r="F17" s="49" t="n">
        <f aca="false">(F10*Assumptions!F46+Assumptions!$C$9)/Assumptions!F22</f>
        <v>803.191489361702</v>
      </c>
      <c r="G17" s="50" t="n">
        <f aca="false">(F11*Assumptions!G46+Assumptions!$C$9)/Assumptions!G22</f>
        <v>866.319444444445</v>
      </c>
    </row>
    <row r="19" customFormat="false" ht="15" hidden="false" customHeight="true" outlineLevel="0" collapsed="false">
      <c r="B19" s="27" t="s">
        <v>170</v>
      </c>
    </row>
    <row r="20" customFormat="false" ht="15" hidden="false" customHeight="true" outlineLevel="0" collapsed="false">
      <c r="B20" s="12" t="s">
        <v>13</v>
      </c>
      <c r="C20" s="12" t="s">
        <v>14</v>
      </c>
      <c r="D20" s="12" t="s">
        <v>15</v>
      </c>
      <c r="E20" s="12" t="s">
        <v>16</v>
      </c>
      <c r="F20" s="12" t="s">
        <v>17</v>
      </c>
      <c r="G20" s="1" t="s">
        <v>18</v>
      </c>
    </row>
    <row r="21" customFormat="false" ht="15" hidden="false" customHeight="true" outlineLevel="0" collapsed="false">
      <c r="B21" s="22" t="s">
        <v>19</v>
      </c>
      <c r="C21" s="53" t="n">
        <f aca="false">Assumptions!C44</f>
        <v>15</v>
      </c>
      <c r="D21" s="53" t="n">
        <f aca="false">Assumptions!D44</f>
        <v>11</v>
      </c>
      <c r="E21" s="53" t="n">
        <f aca="false">Assumptions!E44</f>
        <v>9</v>
      </c>
      <c r="F21" s="53" t="n">
        <f aca="false">Assumptions!F44</f>
        <v>7</v>
      </c>
      <c r="G21" s="54" t="n">
        <f aca="false">Assumptions!G44</f>
        <v>6</v>
      </c>
    </row>
    <row r="22" customFormat="false" ht="15" hidden="false" customHeight="true" outlineLevel="0" collapsed="false">
      <c r="B22" s="22" t="s">
        <v>20</v>
      </c>
      <c r="C22" s="53" t="n">
        <f aca="false">Assumptions!C45</f>
        <v>35</v>
      </c>
      <c r="D22" s="53" t="n">
        <f aca="false">Assumptions!D45</f>
        <v>26</v>
      </c>
      <c r="E22" s="53" t="n">
        <f aca="false">Assumptions!E45</f>
        <v>20</v>
      </c>
      <c r="F22" s="53" t="n">
        <f aca="false">Assumptions!F45</f>
        <v>16</v>
      </c>
      <c r="G22" s="54" t="n">
        <f aca="false">Assumptions!G45</f>
        <v>13</v>
      </c>
    </row>
    <row r="23" customFormat="false" ht="15" hidden="false" customHeight="true" outlineLevel="0" collapsed="false">
      <c r="B23" s="22" t="s">
        <v>21</v>
      </c>
      <c r="C23" s="53" t="n">
        <f aca="false">Assumptions!C46</f>
        <v>55</v>
      </c>
      <c r="D23" s="53" t="n">
        <f aca="false">Assumptions!D46</f>
        <v>42</v>
      </c>
      <c r="E23" s="53" t="n">
        <f aca="false">Assumptions!E46</f>
        <v>32</v>
      </c>
      <c r="F23" s="53" t="n">
        <f aca="false">Assumptions!F46</f>
        <v>25</v>
      </c>
      <c r="G23" s="54" t="n">
        <f aca="false">Assumptions!G46</f>
        <v>20</v>
      </c>
    </row>
    <row r="26" customFormat="false" ht="15" hidden="false" customHeight="true" outlineLevel="0" collapsed="false">
      <c r="B26" s="10" t="s">
        <v>171</v>
      </c>
      <c r="C26" s="10"/>
      <c r="D26" s="10"/>
      <c r="E26" s="10"/>
      <c r="F26" s="10"/>
    </row>
    <row r="27" customFormat="false" ht="15" hidden="false" customHeight="true" outlineLevel="0" collapsed="false">
      <c r="B27" s="10"/>
      <c r="C27" s="10"/>
      <c r="D27" s="10"/>
      <c r="E27" s="10"/>
      <c r="F27" s="10"/>
    </row>
    <row r="28" customFormat="false" ht="15" hidden="false" customHeight="true" outlineLevel="0" collapsed="false">
      <c r="B28" s="10"/>
      <c r="C28" s="10"/>
      <c r="D28" s="10"/>
      <c r="E28" s="10"/>
      <c r="F28" s="10"/>
    </row>
    <row r="29" customFormat="false" ht="15" hidden="false" customHeight="true" outlineLevel="0" collapsed="false">
      <c r="B29" s="10"/>
      <c r="C29" s="10"/>
      <c r="D29" s="10"/>
      <c r="E29" s="10"/>
      <c r="F29" s="10"/>
    </row>
    <row r="30" customFormat="false" ht="15" hidden="false" customHeight="true" outlineLevel="0" collapsed="false">
      <c r="B30" s="10"/>
      <c r="C30" s="10"/>
      <c r="D30" s="10"/>
      <c r="E30" s="10"/>
      <c r="F30" s="10"/>
    </row>
    <row r="31" customFormat="false" ht="15" hidden="false" customHeight="true" outlineLevel="0" collapsed="false">
      <c r="B31" s="10"/>
      <c r="C31" s="10"/>
      <c r="D31" s="10"/>
      <c r="E31" s="10"/>
      <c r="F31" s="10"/>
    </row>
  </sheetData>
  <mergeCells count="1">
    <mergeCell ref="B26:F3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2026-08-09T18:23:44Z</dcterms:created>
  <dc:creator>openpyxl</dc:creator>
  <dc:description/>
  <dc:language>en-US</dc:language>
  <cp:lastModifiedBy/>
  <dcterms:modified xsi:type="dcterms:W3CDTF">2026-08-09T18:26:22Z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