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ssumptions" sheetId="1" state="visible" r:id="rId3"/>
    <sheet name="Income Statement" sheetId="2" state="visible" r:id="rId4"/>
    <sheet name="Balance Sheet" sheetId="3" state="visible" r:id="rId5"/>
    <sheet name="Cash Flow Statement" sheetId="4" state="visible" r:id="rId6"/>
    <sheet name="Valuation" sheetId="5" state="visible" r:id="rId7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<sst xmlns="http://schemas.openxmlformats.org/spreadsheetml/2006/main" count="231" uniqueCount="194">
  <si>
    <t xml:space="preserve">Dell Technologies Inc. — Model Assumptions &amp; Key Drivers</t>
  </si>
  <si>
    <t xml:space="preserve">NYSE: DELL | USD billions unless noted | Dell FY ends late January | Source: FY2026 10-K, Q4 FY2026 Earnings (Feb 26, 2026)</t>
  </si>
  <si>
    <t xml:space="preserve">Driver / Assumption</t>
  </si>
  <si>
    <t xml:space="preserve">FY2024A</t>
  </si>
  <si>
    <t xml:space="preserve">FY2025A</t>
  </si>
  <si>
    <t xml:space="preserve">FY2026A</t>
  </si>
  <si>
    <t xml:space="preserve">FY2027E</t>
  </si>
  <si>
    <t xml:space="preserve">FY2028E</t>
  </si>
  <si>
    <t xml:space="preserve">FY2029E</t>
  </si>
  <si>
    <t xml:space="preserve">FY2030E</t>
  </si>
  <si>
    <t xml:space="preserve">REVENUE ASSUMPTIONS ($B)</t>
  </si>
  <si>
    <t xml:space="preserve">ISG — Infrastructure Solutions Group ($B)</t>
  </si>
  <si>
    <t xml:space="preserve">  ISG YoY Growth</t>
  </si>
  <si>
    <t xml:space="preserve">  of which: AI-Optimized Servers ($B)</t>
  </si>
  <si>
    <t xml:space="preserve">CSG — Client Solutions Group ($B)</t>
  </si>
  <si>
    <t xml:space="preserve">  CSG YoY Growth</t>
  </si>
  <si>
    <t xml:space="preserve">Total Revenue ($B)</t>
  </si>
  <si>
    <t xml:space="preserve">  YoY Revenue Growth</t>
  </si>
  <si>
    <t xml:space="preserve">PROFITABILITY ASSUMPTIONS</t>
  </si>
  <si>
    <t xml:space="preserve">GAAP Gross Margin %</t>
  </si>
  <si>
    <t xml:space="preserve">Non-GAAP Operating Income ($B)</t>
  </si>
  <si>
    <t xml:space="preserve">GAAP Operating Income ($B)</t>
  </si>
  <si>
    <t xml:space="preserve">Interest Expense, Net ($B)</t>
  </si>
  <si>
    <t xml:space="preserve">GAAP Tax Rate</t>
  </si>
  <si>
    <t xml:space="preserve">GAAP Diluted EPS ($)</t>
  </si>
  <si>
    <t xml:space="preserve">Non-GAAP Diluted EPS ($)</t>
  </si>
  <si>
    <t xml:space="preserve">CASH FLOW &amp; BALANCE SHEET ASSUMPTIONS ($B)</t>
  </si>
  <si>
    <t xml:space="preserve">Cash Flow from Operations ($B)</t>
  </si>
  <si>
    <t xml:space="preserve">Capital Expenditures ($B)</t>
  </si>
  <si>
    <t xml:space="preserve">Free Cash Flow ($B)</t>
  </si>
  <si>
    <t xml:space="preserve">Share Repurchases ($B)</t>
  </si>
  <si>
    <t xml:space="preserve">Dividends Per Share ($)</t>
  </si>
  <si>
    <t xml:space="preserve">Diluted Shares Outstanding (M)</t>
  </si>
  <si>
    <t xml:space="preserve">Total Debt ($B)</t>
  </si>
  <si>
    <t xml:space="preserve">VALUATION ASSUMPTIONS</t>
  </si>
  <si>
    <t xml:space="preserve">GAAP P/E Multiple (Base)</t>
  </si>
  <si>
    <t xml:space="preserve">GAAP P/E Multiple (Bull)</t>
  </si>
  <si>
    <t xml:space="preserve">GAAP P/E Multiple (Bear)</t>
  </si>
  <si>
    <t xml:space="preserve">EV/EBITDA Multiple (Base)</t>
  </si>
  <si>
    <t xml:space="preserve">WACC</t>
  </si>
  <si>
    <t xml:space="preserve">Terminal Growth Rate</t>
  </si>
  <si>
    <t xml:space="preserve">NOTE: Dell FY ends late January. FY2027E (ending Jan 2027) = 'end of calendar year 2026' target. $520 base case = ~45x FY2027E GAAP EPS of $11.52.</t>
  </si>
  <si>
    <t xml:space="preserve">Sources: Dell FY2026 10-K | Q4 FY2026 Earnings Release (Feb 26, 2026) | Q1 FY2027 Earnings (May 29, 2025) | Analyst consensus: $443 avg, $497 high (S&amp;P Global, Jun 2026)</t>
  </si>
  <si>
    <t xml:space="preserve">Dell Technologies — Consolidated Income Statement ($B)</t>
  </si>
  <si>
    <t xml:space="preserve">Dell Technologies Inc. (NYSE: DELL) | USD billions unless noted | Source: FY2026 10-K &amp; FY2026 Q4 Earnings (Feb 26, 2026)</t>
  </si>
  <si>
    <t xml:space="preserve">REVENUE</t>
  </si>
  <si>
    <t xml:space="preserve">Infrastructure Solutions Group (ISG)</t>
  </si>
  <si>
    <t xml:space="preserve">  AI-Optimized Servers (subset of ISG)</t>
  </si>
  <si>
    <t xml:space="preserve">Client Solutions Group (CSG)</t>
  </si>
  <si>
    <t xml:space="preserve">Total Net Revenue</t>
  </si>
  <si>
    <t xml:space="preserve">GROSS PROFIT</t>
  </si>
  <si>
    <t xml:space="preserve">Gross Profit</t>
  </si>
  <si>
    <t xml:space="preserve">  Gross Margin %</t>
  </si>
  <si>
    <t xml:space="preserve">OPERATING INCOME</t>
  </si>
  <si>
    <t xml:space="preserve">GAAP Operating Income</t>
  </si>
  <si>
    <t xml:space="preserve">  GAAP Operating Margin %</t>
  </si>
  <si>
    <t xml:space="preserve">Non-GAAP Operating Income</t>
  </si>
  <si>
    <t xml:space="preserve">  Non-GAAP Operating Margin %</t>
  </si>
  <si>
    <t xml:space="preserve">BELOW THE LINE</t>
  </si>
  <si>
    <t xml:space="preserve">Interest &amp; Other Expense, Net</t>
  </si>
  <si>
    <t xml:space="preserve">Earnings Before Tax</t>
  </si>
  <si>
    <t xml:space="preserve">Income Tax Expense</t>
  </si>
  <si>
    <t xml:space="preserve">GAAP Net Income</t>
  </si>
  <si>
    <t xml:space="preserve">EBITDA BRIDGE</t>
  </si>
  <si>
    <t xml:space="preserve">D&amp;A (estimated)</t>
  </si>
  <si>
    <t xml:space="preserve">GAAP EBITDA</t>
  </si>
  <si>
    <t xml:space="preserve">  GAAP EBITDA Margin %</t>
  </si>
  <si>
    <t xml:space="preserve">PER SHARE METRICS</t>
  </si>
  <si>
    <t xml:space="preserve">Diluted Shares (M)</t>
  </si>
  <si>
    <t xml:space="preserve">GAAP Diluted EPS  ← anchored to guidance</t>
  </si>
  <si>
    <t xml:space="preserve">  GAAP EPS YoY Growth</t>
  </si>
  <si>
    <t xml:space="preserve">Non-GAAP Diluted EPS  ← anchored to guidance</t>
  </si>
  <si>
    <t xml:space="preserve">  Non-GAAP EPS YoY Growth</t>
  </si>
  <si>
    <t xml:space="preserve">Dividends Per Share</t>
  </si>
  <si>
    <t xml:space="preserve">Dell Technologies — Consolidated Balance Sheet ($B)</t>
  </si>
  <si>
    <t xml:space="preserve">CURRENT ASSETS</t>
  </si>
  <si>
    <t xml:space="preserve">Cash &amp; Cash Equivalents</t>
  </si>
  <si>
    <t xml:space="preserve">Short-Term Investments</t>
  </si>
  <si>
    <t xml:space="preserve">Accounts Receivable, Net</t>
  </si>
  <si>
    <t xml:space="preserve">Inventories</t>
  </si>
  <si>
    <t xml:space="preserve">Other Current Assets</t>
  </si>
  <si>
    <t xml:space="preserve">Total Current Assets</t>
  </si>
  <si>
    <t xml:space="preserve">NON-CURRENT ASSETS</t>
  </si>
  <si>
    <t xml:space="preserve">Property, Plant &amp; Equipment, Net</t>
  </si>
  <si>
    <t xml:space="preserve">Goodwill &amp; Intangibles</t>
  </si>
  <si>
    <t xml:space="preserve">Financing Receivables (LT)</t>
  </si>
  <si>
    <t xml:space="preserve">Other Non-Current Assets</t>
  </si>
  <si>
    <t xml:space="preserve">Total Non-Current Assets</t>
  </si>
  <si>
    <t xml:space="preserve">TOTAL ASSETS</t>
  </si>
  <si>
    <t xml:space="preserve">LIABILITIES</t>
  </si>
  <si>
    <t xml:space="preserve">Short-Term Debt &amp; Current LTD</t>
  </si>
  <si>
    <t xml:space="preserve">Accounts Payable</t>
  </si>
  <si>
    <t xml:space="preserve">Accrued &amp; Other Current</t>
  </si>
  <si>
    <t xml:space="preserve">Deferred Revenue (current)</t>
  </si>
  <si>
    <t xml:space="preserve">Long-Term Debt</t>
  </si>
  <si>
    <t xml:space="preserve">Other Non-Current Liabilities</t>
  </si>
  <si>
    <t xml:space="preserve">Total Liabilities</t>
  </si>
  <si>
    <t xml:space="preserve">SHAREHOLDERS' EQUITY (DEFICIT)</t>
  </si>
  <si>
    <t xml:space="preserve">Common Stock &amp; APIC</t>
  </si>
  <si>
    <t xml:space="preserve">Retained Earnings (Deficit)</t>
  </si>
  <si>
    <t xml:space="preserve">Total Equity (Deficit)</t>
  </si>
  <si>
    <t xml:space="preserve">TOTAL LIABILITIES &amp; EQUITY</t>
  </si>
  <si>
    <t xml:space="preserve">KEY CREDIT &amp; LEVERAGE METRICS</t>
  </si>
  <si>
    <t xml:space="preserve">Net Debt  (Debt − Cash)</t>
  </si>
  <si>
    <t xml:space="preserve">Net Debt / GAAP EBITDA</t>
  </si>
  <si>
    <t xml:space="preserve">Interest Coverage (EBITDA/Interest)</t>
  </si>
  <si>
    <t xml:space="preserve">Dell Technologies — Statement of Cash Flows ($B)</t>
  </si>
  <si>
    <t xml:space="preserve">OPERATING ACTIVITIES</t>
  </si>
  <si>
    <t xml:space="preserve">  + D&amp;A</t>
  </si>
  <si>
    <t xml:space="preserve">  + Stock-Based Compensation</t>
  </si>
  <si>
    <t xml:space="preserve">  Changes in Working Capital</t>
  </si>
  <si>
    <t xml:space="preserve">  Other Operating Adjustments</t>
  </si>
  <si>
    <t xml:space="preserve">Net Cash from Operating Activities</t>
  </si>
  <si>
    <t xml:space="preserve">INVESTING ACTIVITIES</t>
  </si>
  <si>
    <t xml:space="preserve">Capital Expenditures</t>
  </si>
  <si>
    <t xml:space="preserve">Acquisitions &amp; Strategic Investments</t>
  </si>
  <si>
    <t xml:space="preserve">Other Investing</t>
  </si>
  <si>
    <t xml:space="preserve">Net Cash from Investing Activities</t>
  </si>
  <si>
    <t xml:space="preserve">FINANCING ACTIVITIES</t>
  </si>
  <si>
    <t xml:space="preserve">Share Repurchases</t>
  </si>
  <si>
    <t xml:space="preserve">Dividends Paid</t>
  </si>
  <si>
    <t xml:space="preserve">Net Debt Repayment</t>
  </si>
  <si>
    <t xml:space="preserve">Other Financing</t>
  </si>
  <si>
    <t xml:space="preserve">Net Cash from Financing Activities</t>
  </si>
  <si>
    <t xml:space="preserve">Net Change in Cash</t>
  </si>
  <si>
    <t xml:space="preserve">Free Cash Flow  (CFO − CapEx)</t>
  </si>
  <si>
    <t xml:space="preserve">  FCF Margin %</t>
  </si>
  <si>
    <t xml:space="preserve">  FCF per Share ($)</t>
  </si>
  <si>
    <t xml:space="preserve">Capital Return to Shareholders ($B)</t>
  </si>
  <si>
    <t xml:space="preserve">Dell Technologies — Valuation: P/E + EV/EBITDA + DCF</t>
  </si>
  <si>
    <t xml:space="preserve">FY2027E (ending Jan 2027) ≈ 'end of calendar 2026' target | Base case: $520 | Prices in $ per share</t>
  </si>
  <si>
    <t xml:space="preserve">P/E VALUATION — PRIMARY METHOD</t>
  </si>
  <si>
    <t xml:space="preserve">Why P/E? Dell is profitable with strong EPS growth. At $412 today, DELL trades at ~35x FY2027E GAAP EPS of $11.52 — in line with high-growth AI infrastructure peers. $520 requires ~45x, achievable if AI server TAM expands and margins improve.</t>
  </si>
  <si>
    <t xml:space="preserve">GAAP Diluted EPS</t>
  </si>
  <si>
    <t xml:space="preserve">Non-GAAP Diluted EPS</t>
  </si>
  <si>
    <t xml:space="preserve">P/E Multiple — Base (45x FY2027E)</t>
  </si>
  <si>
    <t xml:space="preserve">P/E Multiple — Bull (52x)</t>
  </si>
  <si>
    <t xml:space="preserve">P/E Multiple — Bear (35x)</t>
  </si>
  <si>
    <t xml:space="preserve">★  BASE CASE Price  (GAAP EPS × Base P/E)</t>
  </si>
  <si>
    <t xml:space="preserve">★  BULL CASE Price  (GAAP EPS × Bull P/E)</t>
  </si>
  <si>
    <t xml:space="preserve">★  BEAR CASE Price  (GAAP EPS × Bear P/E)</t>
  </si>
  <si>
    <t xml:space="preserve">NON-GAAP P/E VALUATION (cross-check)</t>
  </si>
  <si>
    <t xml:space="preserve">Non-GAAP EPS × Base P/E</t>
  </si>
  <si>
    <t xml:space="preserve">  Implied P/E on Non-GAAP (for reference)</t>
  </si>
  <si>
    <t xml:space="preserve">EV/EBITDA VALUATION (cross-check)</t>
  </si>
  <si>
    <t xml:space="preserve">GAAP EBITDA ($B)</t>
  </si>
  <si>
    <t xml:space="preserve">EV/EBITDA Multiple</t>
  </si>
  <si>
    <t xml:space="preserve">Implied EV ($B)</t>
  </si>
  <si>
    <t xml:space="preserve">Less: Net Debt ($B)</t>
  </si>
  <si>
    <t xml:space="preserve">★  EV/EBITDA Implied Share Price</t>
  </si>
  <si>
    <t xml:space="preserve">DCF VALUATION (reference)</t>
  </si>
  <si>
    <t xml:space="preserve">Discount Period</t>
  </si>
  <si>
    <t xml:space="preserve">Discount Factor</t>
  </si>
  <si>
    <t xml:space="preserve">PV of FCF ($B)</t>
  </si>
  <si>
    <t xml:space="preserve">Sum of PV(FCF) ($B)</t>
  </si>
  <si>
    <t xml:space="preserve">Terminal Value ($B)  =  FY2030 FCF*(1+g)/(WACC-g)</t>
  </si>
  <si>
    <t xml:space="preserve">PV of Terminal Value ($B)</t>
  </si>
  <si>
    <t xml:space="preserve">Enterprise Value — DCF ($B)</t>
  </si>
  <si>
    <t xml:space="preserve">Less: FY2027E Net Debt ($B)</t>
  </si>
  <si>
    <t xml:space="preserve">Equity Value — DCF ($B)</t>
  </si>
  <si>
    <t xml:space="preserve">★  DCF Implied Share Price</t>
  </si>
  <si>
    <t xml:space="preserve">SHARE PRICE SUMMARY — ALL METHODS</t>
  </si>
  <si>
    <t xml:space="preserve">Method / Scenario</t>
  </si>
  <si>
    <t xml:space="preserve">FY2027E
(= end CY2026)</t>
  </si>
  <si>
    <t xml:space="preserve">Bear Case (P/E 35x)</t>
  </si>
  <si>
    <t xml:space="preserve">Base Case (P/E 45x)  ← $520 target</t>
  </si>
  <si>
    <t xml:space="preserve">Bull Case (P/E 52x)</t>
  </si>
  <si>
    <t xml:space="preserve">EV/EBITDA (28x FY2027E)</t>
  </si>
  <si>
    <t xml:space="preserve">DCF (WACC 9%, TGR 3%)</t>
  </si>
  <si>
    <t xml:space="preserve">Wall St. Consensus (Jun 2026)</t>
  </si>
  <si>
    <t xml:space="preserve">$443 avg / $497 high</t>
  </si>
  <si>
    <t xml:space="preserve">SENSITIVITY — FY2027E SHARE PRICE: P/E Multiple (cols) vs GAAP EPS (rows)</t>
  </si>
  <si>
    <t xml:space="preserve">GAAP EPS →  /  P/E ↓</t>
  </si>
  <si>
    <t xml:space="preserve">30x</t>
  </si>
  <si>
    <t xml:space="preserve">35x</t>
  </si>
  <si>
    <t xml:space="preserve">40x</t>
  </si>
  <si>
    <t xml:space="preserve">45x</t>
  </si>
  <si>
    <t xml:space="preserve">50x</t>
  </si>
  <si>
    <t xml:space="preserve">52x</t>
  </si>
  <si>
    <t xml:space="preserve">$9.5</t>
  </si>
  <si>
    <t xml:space="preserve">$10.5</t>
  </si>
  <si>
    <t xml:space="preserve">$11.52</t>
  </si>
  <si>
    <t xml:space="preserve">$12.5</t>
  </si>
  <si>
    <t xml:space="preserve">$13.5</t>
  </si>
  <si>
    <t xml:space="preserve">Valuation notes &amp; key assumptions:</t>
  </si>
  <si>
    <t xml:space="preserve">  • FY2027E GAAP EPS of $11.52 is Dell's own midpoint guidance (issued Feb 26, 2026). $520 base = 45.1x this figure — justified by 33% EPS growth and record $43B AI backlog.</t>
  </si>
  <si>
    <t xml:space="preserve">  • Current P/E at $412: 35.8x FY2027E GAAP EPS. $520 requires 45x — a re-rating of ~9 turns, achievable if AI server momentum continues and CSG recovers with Windows 11 refresh.</t>
  </si>
  <si>
    <t xml:space="preserve">  • EV/EBITDA at 28x FY2027E: Dell trades at premium to traditional hardware peers (HPQ: 10x) but discount to pure-play AI infra (SMCI: 35x+). 28x reflects AI infrastructure premium.</t>
  </si>
  <si>
    <t xml:space="preserve">  • DCF WACC 9%: reflects Dell's investment-grade credit (BBB), declining debt, and strong FCF generation. Terminal growth 3% = tech sector long-run nominal growth.</t>
  </si>
  <si>
    <t xml:space="preserve">  • Key upside drivers: AI server backlog $43B entering FY2027 (up from $12B a year ago); Windows 11 PC refresh cycle; AI PC attach rates; margin expansion as AI server mix normalises.</t>
  </si>
  <si>
    <t xml:space="preserve">  • Key downside risks: AI server gross margins ~5% (vs CSG ~10%, ISG storage ~30%) — high-volume AI servers dilute blended margins; concentration in Nvidia GPU availability.</t>
  </si>
  <si>
    <t xml:space="preserve">  • Share count declining: $10B+ annual buyback at $412/share retires ~24M shares/yr — meaningful EPS tailwind (~3-4% annually) independent of earnings growth.</t>
  </si>
  <si>
    <t xml:space="preserve">  • Wall St: $443 avg target (16 analysts), $497 high (Jun 2026). Your $520 base sits above consensus — requires either EPS beat vs guidance or multiple expansion, or both.</t>
  </si>
  <si>
    <t xml:space="preserve">  • Sources: Dell FY2026 10-K (Feb 26, 2026) | Q4 FY2026 Earnings Release | Q1 FY2027 Earnings (May 29, 2025) | S&amp;P Global/TipRanks consensus (Jun 2026)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</si>
</sst>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#,##0;\(#,##0\);\-"/>
    <numFmt numFmtId="166" formatCode="0.0%"/>
    <numFmt numFmtId="167" formatCode="\$#,##0.00"/>
    <numFmt numFmtId="168" formatCode="#,##0.0"/>
    <numFmt numFmtId="169" formatCode="0.0\x"/>
    <numFmt numFmtId="170" formatCode="0"/>
    <numFmt numFmtId="171" formatCode="0.0000"/>
  </numFmts>
  <fonts count="1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3"/>
      <color rgb="FF000000"/>
      <name val="Calibri"/>
      <family val="0"/>
      <charset val="1"/>
    </font>
    <font>
      <i val="true"/>
      <sz val="9"/>
      <color rgb="FF595959"/>
      <name val="Calibri"/>
      <family val="0"/>
      <charset val="1"/>
    </font>
    <font>
      <b val="true"/>
      <sz val="9"/>
      <color rgb="FFFFFFFF"/>
      <name val="Calibri"/>
      <family val="0"/>
      <charset val="1"/>
    </font>
    <font>
      <b val="true"/>
      <sz val="10"/>
      <color rgb="FF000000"/>
      <name val="Calibri"/>
      <family val="0"/>
      <charset val="1"/>
    </font>
    <font>
      <sz val="10"/>
      <color rgb="FF000000"/>
      <name val="Calibri"/>
      <family val="0"/>
      <charset val="1"/>
    </font>
    <font>
      <sz val="10"/>
      <color rgb="FF0000FF"/>
      <name val="Calibri"/>
      <family val="0"/>
      <charset val="1"/>
    </font>
    <font>
      <b val="true"/>
      <sz val="9"/>
      <color rgb="FF1F3864"/>
      <name val="Calibri"/>
      <family val="0"/>
      <charset val="1"/>
    </font>
    <font>
      <sz val="10"/>
      <color rgb="FF375623"/>
      <name val="Calibri"/>
      <family val="0"/>
      <charset val="1"/>
    </font>
    <font>
      <i val="true"/>
      <sz val="10"/>
      <color rgb="FF000000"/>
      <name val="Calibri"/>
      <family val="0"/>
      <charset val="1"/>
    </font>
    <font>
      <i val="true"/>
      <sz val="10"/>
      <color rgb="FF375623"/>
      <name val="Calibri"/>
      <family val="0"/>
      <charset val="1"/>
    </font>
    <font>
      <b val="true"/>
      <sz val="10"/>
      <color rgb="FF375623"/>
      <name val="Calibri"/>
      <family val="0"/>
      <charset val="1"/>
    </font>
    <font>
      <b val="true"/>
      <sz val="10"/>
      <color rgb="FFFFFFFF"/>
      <name val="Calibri"/>
      <family val="0"/>
      <charset val="1"/>
    </font>
    <font>
      <b val="true"/>
      <sz val="12"/>
      <color rgb="FFFFFFFF"/>
      <name val="Calibri"/>
      <family val="0"/>
      <charset val="1"/>
    </font>
    <font>
      <b val="true"/>
      <sz val="10"/>
      <color rgb="FF7F3F00"/>
      <name val="Calibri"/>
      <family val="0"/>
      <charset val="1"/>
    </font>
  </fonts>
  <fills count="8">
    <fill>
      <patternFill patternType="none"/>
    </fill>
    <fill>
      <patternFill patternType="gray125"/>
    </fill>
    <fill>
      <patternFill patternType="solid">
        <fgColor rgb="FF1F3864"/>
        <bgColor rgb="FF333399"/>
      </patternFill>
    </fill>
    <fill>
      <patternFill patternType="solid">
        <fgColor rgb="FFD6E4F0"/>
        <bgColor rgb="FFE2EFDA"/>
      </patternFill>
    </fill>
    <fill>
      <patternFill patternType="solid">
        <fgColor rgb="FFFFE699"/>
        <bgColor rgb="FFFFCC99"/>
      </patternFill>
    </fill>
    <fill>
      <patternFill patternType="solid">
        <fgColor rgb="FFBDD7EE"/>
        <bgColor rgb="FFD6E4F0"/>
      </patternFill>
    </fill>
    <fill>
      <patternFill patternType="solid">
        <fgColor rgb="FFFCE4D6"/>
        <bgColor rgb="FFE2EFDA"/>
      </patternFill>
    </fill>
    <fill>
      <patternFill patternType="solid">
        <fgColor rgb="FFE2EFDA"/>
        <bgColor rgb="FFD6E4F0"/>
      </patternFill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9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6" fontId="9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7" fontId="9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8" fontId="9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center" textRotation="0" wrapText="false" indent="0" shrinkToFit="false"/>
      <protection locked="true" hidden="false"/>
    </xf>
    <xf numFmtId="169" fontId="9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10" fillId="4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1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3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7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2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5" fontId="8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5" fontId="7" fillId="3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8" fontId="11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7" fontId="14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11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15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5" fillId="2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4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9" fontId="8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5" fontId="14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12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9" fontId="11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16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16" fillId="2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7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7" fillId="5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6" fontId="11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70" fontId="9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71" fontId="8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5" fontId="7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7" fillId="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7" fillId="6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7" fillId="7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7" fillId="7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7" fontId="7" fillId="3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7" fontId="8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7" fontId="17" fillId="4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7030A0"/>
      <rgbColor rgb="FFFCE4D6"/>
      <rgbColor rgb="FFD6E4F0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EFDA"/>
      <rgbColor rgb="FFFFE699"/>
      <rgbColor rgb="FF99CCFF"/>
      <rgbColor rgb="FFFF99CC"/>
      <rgbColor rgb="FFCC99FF"/>
      <rgbColor rgb="FFFFCC99"/>
      <rgbColor rgb="FF2E75B6"/>
      <rgbColor rgb="FF33CCCC"/>
      <rgbColor rgb="FF99CC00"/>
      <rgbColor rgb="FFFFCC00"/>
      <rgbColor rgb="FFFF9900"/>
      <rgbColor rgb="FFFF6600"/>
      <rgbColor rgb="FF595959"/>
      <rgbColor rgb="FF969696"/>
      <rgbColor rgb="FF1F3864"/>
      <rgbColor rgb="FF339966"/>
      <rgbColor rgb="FF003300"/>
      <rgbColor rgb="FF333300"/>
      <rgbColor rgb="FF7F3F00"/>
      <rgbColor rgb="FF993366"/>
      <rgbColor rgb="FF333399"/>
      <rgbColor rgb="FF37562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F3864"/>
    <pageSetUpPr fitToPage="false"/>
  </sheetPr>
  <dimension ref="A1:H42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4"/>
    <col collapsed="false" customWidth="true" hidden="false" outlineLevel="0" max="8" min="2" style="0" width="13"/>
  </cols>
  <sheetData>
    <row r="1" customFormat="false" ht="18" hidden="false" customHeight="tru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4" customFormat="false" ht="27.75" hidden="false" customHeight="true" outlineLevel="0" collapsed="false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</row>
    <row r="5" customFormat="false" ht="15" hidden="false" customHeight="false" outlineLevel="0" collapsed="false">
      <c r="A5" s="4" t="s">
        <v>10</v>
      </c>
      <c r="B5" s="5"/>
      <c r="C5" s="5"/>
      <c r="D5" s="5"/>
      <c r="E5" s="5"/>
      <c r="F5" s="5"/>
      <c r="G5" s="5"/>
      <c r="H5" s="5"/>
    </row>
    <row r="6" customFormat="false" ht="15" hidden="false" customHeight="false" outlineLevel="0" collapsed="false">
      <c r="A6" s="6" t="s">
        <v>11</v>
      </c>
      <c r="B6" s="7" t="n">
        <v>48.7</v>
      </c>
      <c r="C6" s="7" t="n">
        <v>55.5</v>
      </c>
      <c r="D6" s="7" t="n">
        <v>71.4</v>
      </c>
      <c r="E6" s="7" t="n">
        <v>89.3</v>
      </c>
      <c r="F6" s="7" t="n">
        <v>107.1</v>
      </c>
      <c r="G6" s="7" t="n">
        <v>123.2</v>
      </c>
      <c r="H6" s="7" t="n">
        <v>135.5</v>
      </c>
    </row>
    <row r="7" customFormat="false" ht="15" hidden="false" customHeight="false" outlineLevel="0" collapsed="false">
      <c r="A7" s="6" t="s">
        <v>12</v>
      </c>
      <c r="B7" s="8" t="n">
        <v>0.102</v>
      </c>
      <c r="C7" s="8" t="n">
        <v>0.139</v>
      </c>
      <c r="D7" s="8" t="n">
        <v>0.287</v>
      </c>
      <c r="E7" s="8" t="n">
        <v>0.25</v>
      </c>
      <c r="F7" s="8" t="n">
        <v>0.2</v>
      </c>
      <c r="G7" s="8" t="n">
        <v>0.15</v>
      </c>
      <c r="H7" s="8" t="n">
        <v>0.1</v>
      </c>
    </row>
    <row r="8" customFormat="false" ht="15" hidden="false" customHeight="false" outlineLevel="0" collapsed="false">
      <c r="A8" s="6" t="s">
        <v>13</v>
      </c>
      <c r="B8" s="7" t="n">
        <v>2.9</v>
      </c>
      <c r="C8" s="7" t="n">
        <v>15</v>
      </c>
      <c r="D8" s="7" t="n">
        <v>30</v>
      </c>
      <c r="E8" s="7" t="n">
        <v>52</v>
      </c>
      <c r="F8" s="7" t="n">
        <v>72</v>
      </c>
      <c r="G8" s="7" t="n">
        <v>88</v>
      </c>
      <c r="H8" s="7" t="n">
        <v>98</v>
      </c>
    </row>
    <row r="9" customFormat="false" ht="15" hidden="false" customHeight="false" outlineLevel="0" collapsed="false">
      <c r="A9" s="6" t="s">
        <v>14</v>
      </c>
      <c r="B9" s="7" t="n">
        <v>48.4</v>
      </c>
      <c r="C9" s="7" t="n">
        <v>38.3</v>
      </c>
      <c r="D9" s="7" t="n">
        <v>40.1</v>
      </c>
      <c r="E9" s="7" t="n">
        <v>48.1</v>
      </c>
      <c r="F9" s="7" t="n">
        <v>50.5</v>
      </c>
      <c r="G9" s="7" t="n">
        <v>52</v>
      </c>
      <c r="H9" s="7" t="n">
        <v>54.1</v>
      </c>
    </row>
    <row r="10" customFormat="false" ht="15" hidden="false" customHeight="false" outlineLevel="0" collapsed="false">
      <c r="A10" s="6" t="s">
        <v>15</v>
      </c>
      <c r="B10" s="8" t="n">
        <v>-0.029</v>
      </c>
      <c r="C10" s="8" t="n">
        <v>-0.208</v>
      </c>
      <c r="D10" s="8" t="n">
        <v>0.047</v>
      </c>
      <c r="E10" s="8" t="n">
        <v>0.2</v>
      </c>
      <c r="F10" s="8" t="n">
        <v>0.05</v>
      </c>
      <c r="G10" s="8" t="n">
        <v>0.03</v>
      </c>
      <c r="H10" s="8" t="n">
        <v>0.04</v>
      </c>
    </row>
    <row r="11" customFormat="false" ht="15" hidden="false" customHeight="false" outlineLevel="0" collapsed="false">
      <c r="A11" s="6" t="s">
        <v>16</v>
      </c>
      <c r="B11" s="7" t="n">
        <v>88.4</v>
      </c>
      <c r="C11" s="7" t="n">
        <v>95.6</v>
      </c>
      <c r="D11" s="7" t="n">
        <v>113.5</v>
      </c>
      <c r="E11" s="7" t="n">
        <v>139.6</v>
      </c>
      <c r="F11" s="7" t="n">
        <v>161.7</v>
      </c>
      <c r="G11" s="7" t="n">
        <v>179.5</v>
      </c>
      <c r="H11" s="7" t="n">
        <v>194.2</v>
      </c>
    </row>
    <row r="12" customFormat="false" ht="15" hidden="false" customHeight="false" outlineLevel="0" collapsed="false">
      <c r="A12" s="6" t="s">
        <v>17</v>
      </c>
      <c r="B12" s="8" t="n">
        <v>0.022</v>
      </c>
      <c r="C12" s="8" t="n">
        <v>0.082</v>
      </c>
      <c r="D12" s="8" t="n">
        <v>0.187</v>
      </c>
      <c r="E12" s="8" t="n">
        <v>0.23</v>
      </c>
      <c r="F12" s="8" t="n">
        <v>0.159</v>
      </c>
      <c r="G12" s="8" t="n">
        <v>0.11</v>
      </c>
      <c r="H12" s="8" t="n">
        <v>0.082</v>
      </c>
    </row>
    <row r="14" customFormat="false" ht="15" hidden="false" customHeight="false" outlineLevel="0" collapsed="false">
      <c r="A14" s="4" t="s">
        <v>18</v>
      </c>
      <c r="B14" s="5"/>
      <c r="C14" s="5"/>
      <c r="D14" s="5"/>
      <c r="E14" s="5"/>
      <c r="F14" s="5"/>
      <c r="G14" s="5"/>
      <c r="H14" s="5"/>
    </row>
    <row r="15" customFormat="false" ht="15" hidden="false" customHeight="false" outlineLevel="0" collapsed="false">
      <c r="A15" s="6" t="s">
        <v>19</v>
      </c>
      <c r="B15" s="8" t="n">
        <v>0.217</v>
      </c>
      <c r="C15" s="8" t="n">
        <v>0.224</v>
      </c>
      <c r="D15" s="8" t="n">
        <v>0.228</v>
      </c>
      <c r="E15" s="8" t="n">
        <v>0.235</v>
      </c>
      <c r="F15" s="8" t="n">
        <v>0.242</v>
      </c>
      <c r="G15" s="8" t="n">
        <v>0.248</v>
      </c>
      <c r="H15" s="8" t="n">
        <v>0.252</v>
      </c>
    </row>
    <row r="16" customFormat="false" ht="15" hidden="false" customHeight="false" outlineLevel="0" collapsed="false">
      <c r="A16" s="6" t="s">
        <v>20</v>
      </c>
      <c r="B16" s="7" t="n">
        <v>7</v>
      </c>
      <c r="C16" s="7" t="n">
        <v>7.9</v>
      </c>
      <c r="D16" s="7" t="n">
        <v>9.5</v>
      </c>
      <c r="E16" s="7" t="n">
        <v>12</v>
      </c>
      <c r="F16" s="7" t="n">
        <v>14.2</v>
      </c>
      <c r="G16" s="7" t="n">
        <v>16</v>
      </c>
      <c r="H16" s="7" t="n">
        <v>17.5</v>
      </c>
    </row>
    <row r="17" customFormat="false" ht="15" hidden="false" customHeight="false" outlineLevel="0" collapsed="false">
      <c r="A17" s="6" t="s">
        <v>21</v>
      </c>
      <c r="B17" s="7" t="n">
        <v>5.4</v>
      </c>
      <c r="C17" s="7" t="n">
        <v>5.4</v>
      </c>
      <c r="D17" s="7" t="n">
        <v>6.8</v>
      </c>
      <c r="E17" s="7" t="n">
        <v>8.8</v>
      </c>
      <c r="F17" s="7" t="n">
        <v>10.7</v>
      </c>
      <c r="G17" s="7" t="n">
        <v>12.3</v>
      </c>
      <c r="H17" s="7" t="n">
        <v>13.6</v>
      </c>
    </row>
    <row r="18" customFormat="false" ht="15" hidden="false" customHeight="false" outlineLevel="0" collapsed="false">
      <c r="A18" s="6" t="s">
        <v>22</v>
      </c>
      <c r="B18" s="7" t="n">
        <v>1</v>
      </c>
      <c r="C18" s="7" t="n">
        <v>0.8</v>
      </c>
      <c r="D18" s="7" t="n">
        <v>0.6</v>
      </c>
      <c r="E18" s="7" t="n">
        <v>0.5</v>
      </c>
      <c r="F18" s="7" t="n">
        <v>0.4</v>
      </c>
      <c r="G18" s="7" t="n">
        <v>0.3</v>
      </c>
      <c r="H18" s="7" t="n">
        <v>0.2</v>
      </c>
    </row>
    <row r="19" customFormat="false" ht="15" hidden="false" customHeight="false" outlineLevel="0" collapsed="false">
      <c r="A19" s="6" t="s">
        <v>23</v>
      </c>
      <c r="B19" s="8" t="n">
        <v>0.165</v>
      </c>
      <c r="C19" s="8" t="n">
        <v>0.17</v>
      </c>
      <c r="D19" s="8" t="n">
        <v>0.172</v>
      </c>
      <c r="E19" s="8" t="n">
        <v>0.175</v>
      </c>
      <c r="F19" s="8" t="n">
        <v>0.175</v>
      </c>
      <c r="G19" s="8" t="n">
        <v>0.175</v>
      </c>
      <c r="H19" s="8" t="n">
        <v>0.175</v>
      </c>
    </row>
    <row r="20" customFormat="false" ht="15" hidden="false" customHeight="false" outlineLevel="0" collapsed="false">
      <c r="A20" s="6" t="s">
        <v>24</v>
      </c>
      <c r="B20" s="9" t="n">
        <v>5.42</v>
      </c>
      <c r="C20" s="9" t="n">
        <v>6.38</v>
      </c>
      <c r="D20" s="9" t="n">
        <v>8.68</v>
      </c>
      <c r="E20" s="9" t="n">
        <v>11.52</v>
      </c>
      <c r="F20" s="9" t="n">
        <v>14.5</v>
      </c>
      <c r="G20" s="9" t="n">
        <v>17.2</v>
      </c>
      <c r="H20" s="9" t="n">
        <v>19.5</v>
      </c>
    </row>
    <row r="21" customFormat="false" ht="15" hidden="false" customHeight="false" outlineLevel="0" collapsed="false">
      <c r="A21" s="6" t="s">
        <v>25</v>
      </c>
      <c r="B21" s="9" t="n">
        <v>7.45</v>
      </c>
      <c r="C21" s="9" t="n">
        <v>8.14</v>
      </c>
      <c r="D21" s="9" t="n">
        <v>10.3</v>
      </c>
      <c r="E21" s="9" t="n">
        <v>12.9</v>
      </c>
      <c r="F21" s="9" t="n">
        <v>15.8</v>
      </c>
      <c r="G21" s="9" t="n">
        <v>18.5</v>
      </c>
      <c r="H21" s="9" t="n">
        <v>21</v>
      </c>
    </row>
    <row r="23" customFormat="false" ht="15" hidden="false" customHeight="false" outlineLevel="0" collapsed="false">
      <c r="A23" s="4" t="s">
        <v>26</v>
      </c>
      <c r="B23" s="5"/>
      <c r="C23" s="5"/>
      <c r="D23" s="5"/>
      <c r="E23" s="5"/>
      <c r="F23" s="5"/>
      <c r="G23" s="5"/>
      <c r="H23" s="5"/>
    </row>
    <row r="24" customFormat="false" ht="15" hidden="false" customHeight="false" outlineLevel="0" collapsed="false">
      <c r="A24" s="6" t="s">
        <v>27</v>
      </c>
      <c r="B24" s="7" t="n">
        <v>8.5</v>
      </c>
      <c r="C24" s="7" t="n">
        <v>9.3</v>
      </c>
      <c r="D24" s="7" t="n">
        <v>11.2</v>
      </c>
      <c r="E24" s="7" t="n">
        <v>13.5</v>
      </c>
      <c r="F24" s="7" t="n">
        <v>15.5</v>
      </c>
      <c r="G24" s="7" t="n">
        <v>17.2</v>
      </c>
      <c r="H24" s="7" t="n">
        <v>18.5</v>
      </c>
    </row>
    <row r="25" customFormat="false" ht="15" hidden="false" customHeight="false" outlineLevel="0" collapsed="false">
      <c r="A25" s="6" t="s">
        <v>28</v>
      </c>
      <c r="B25" s="7" t="n">
        <v>1</v>
      </c>
      <c r="C25" s="7" t="n">
        <v>1.1</v>
      </c>
      <c r="D25" s="7" t="n">
        <v>1.5</v>
      </c>
      <c r="E25" s="7" t="n">
        <v>2</v>
      </c>
      <c r="F25" s="7" t="n">
        <v>2.2</v>
      </c>
      <c r="G25" s="7" t="n">
        <v>2.2</v>
      </c>
      <c r="H25" s="7" t="n">
        <v>2.2</v>
      </c>
    </row>
    <row r="26" customFormat="false" ht="15" hidden="false" customHeight="false" outlineLevel="0" collapsed="false">
      <c r="A26" s="6" t="s">
        <v>29</v>
      </c>
      <c r="B26" s="7" t="n">
        <v>7.5</v>
      </c>
      <c r="C26" s="7" t="n">
        <v>8.2</v>
      </c>
      <c r="D26" s="7" t="n">
        <v>9.7</v>
      </c>
      <c r="E26" s="7" t="n">
        <v>11.5</v>
      </c>
      <c r="F26" s="7" t="n">
        <v>13.3</v>
      </c>
      <c r="G26" s="7" t="n">
        <v>15</v>
      </c>
      <c r="H26" s="7" t="n">
        <v>16.3</v>
      </c>
    </row>
    <row r="27" customFormat="false" ht="15" hidden="false" customHeight="false" outlineLevel="0" collapsed="false">
      <c r="A27" s="6" t="s">
        <v>30</v>
      </c>
      <c r="B27" s="7" t="n">
        <v>2.5</v>
      </c>
      <c r="C27" s="7" t="n">
        <v>4</v>
      </c>
      <c r="D27" s="7" t="n">
        <v>5.5</v>
      </c>
      <c r="E27" s="7" t="n">
        <v>7</v>
      </c>
      <c r="F27" s="7" t="n">
        <v>7.5</v>
      </c>
      <c r="G27" s="7" t="n">
        <v>8</v>
      </c>
      <c r="H27" s="7" t="n">
        <v>8.5</v>
      </c>
    </row>
    <row r="28" customFormat="false" ht="15" hidden="false" customHeight="false" outlineLevel="0" collapsed="false">
      <c r="A28" s="6" t="s">
        <v>31</v>
      </c>
      <c r="B28" s="9" t="n">
        <v>1.19</v>
      </c>
      <c r="C28" s="9" t="n">
        <v>1.78</v>
      </c>
      <c r="D28" s="9" t="n">
        <v>2.1</v>
      </c>
      <c r="E28" s="9" t="n">
        <v>2.52</v>
      </c>
      <c r="F28" s="9" t="n">
        <v>2.9</v>
      </c>
      <c r="G28" s="9" t="n">
        <v>3.3</v>
      </c>
      <c r="H28" s="9" t="n">
        <v>3.7</v>
      </c>
    </row>
    <row r="29" customFormat="false" ht="15" hidden="false" customHeight="false" outlineLevel="0" collapsed="false">
      <c r="A29" s="6" t="s">
        <v>32</v>
      </c>
      <c r="B29" s="10" t="n">
        <v>730</v>
      </c>
      <c r="C29" s="10" t="n">
        <v>700</v>
      </c>
      <c r="D29" s="10" t="n">
        <v>670</v>
      </c>
      <c r="E29" s="10" t="n">
        <v>630</v>
      </c>
      <c r="F29" s="10" t="n">
        <v>590</v>
      </c>
      <c r="G29" s="10" t="n">
        <v>555</v>
      </c>
      <c r="H29" s="10" t="n">
        <v>525</v>
      </c>
    </row>
    <row r="30" customFormat="false" ht="15" hidden="false" customHeight="false" outlineLevel="0" collapsed="false">
      <c r="A30" s="6" t="s">
        <v>33</v>
      </c>
      <c r="B30" s="7" t="n">
        <v>26.5</v>
      </c>
      <c r="C30" s="7" t="n">
        <v>25</v>
      </c>
      <c r="D30" s="7" t="n">
        <v>22.5</v>
      </c>
      <c r="E30" s="7" t="n">
        <v>19.5</v>
      </c>
      <c r="F30" s="7" t="n">
        <v>16.5</v>
      </c>
      <c r="G30" s="7" t="n">
        <v>13.5</v>
      </c>
      <c r="H30" s="7" t="n">
        <v>11</v>
      </c>
    </row>
    <row r="32" customFormat="false" ht="15" hidden="false" customHeight="false" outlineLevel="0" collapsed="false">
      <c r="A32" s="4" t="s">
        <v>34</v>
      </c>
      <c r="B32" s="5"/>
      <c r="C32" s="5"/>
      <c r="D32" s="5"/>
      <c r="E32" s="5"/>
      <c r="F32" s="5"/>
      <c r="G32" s="5"/>
      <c r="H32" s="5"/>
    </row>
    <row r="33" customFormat="false" ht="15" hidden="false" customHeight="false" outlineLevel="0" collapsed="false">
      <c r="A33" s="6" t="s">
        <v>35</v>
      </c>
      <c r="B33" s="11"/>
      <c r="C33" s="11"/>
      <c r="D33" s="11"/>
      <c r="E33" s="12" t="n">
        <v>45</v>
      </c>
      <c r="F33" s="12" t="n">
        <v>38</v>
      </c>
      <c r="G33" s="12" t="n">
        <v>33</v>
      </c>
      <c r="H33" s="12" t="n">
        <v>30</v>
      </c>
    </row>
    <row r="34" customFormat="false" ht="15" hidden="false" customHeight="false" outlineLevel="0" collapsed="false">
      <c r="A34" s="6" t="s">
        <v>36</v>
      </c>
      <c r="B34" s="11"/>
      <c r="C34" s="11"/>
      <c r="D34" s="11"/>
      <c r="E34" s="12" t="n">
        <v>52</v>
      </c>
      <c r="F34" s="12" t="n">
        <v>44</v>
      </c>
      <c r="G34" s="12" t="n">
        <v>38</v>
      </c>
      <c r="H34" s="12" t="n">
        <v>34</v>
      </c>
    </row>
    <row r="35" customFormat="false" ht="15" hidden="false" customHeight="false" outlineLevel="0" collapsed="false">
      <c r="A35" s="6" t="s">
        <v>37</v>
      </c>
      <c r="B35" s="11"/>
      <c r="C35" s="11"/>
      <c r="D35" s="11"/>
      <c r="E35" s="12" t="n">
        <v>35</v>
      </c>
      <c r="F35" s="12" t="n">
        <v>30</v>
      </c>
      <c r="G35" s="12" t="n">
        <v>26</v>
      </c>
      <c r="H35" s="12" t="n">
        <v>23</v>
      </c>
    </row>
    <row r="36" customFormat="false" ht="15" hidden="false" customHeight="false" outlineLevel="0" collapsed="false">
      <c r="A36" s="6" t="s">
        <v>38</v>
      </c>
      <c r="B36" s="11"/>
      <c r="C36" s="11"/>
      <c r="D36" s="11"/>
      <c r="E36" s="12" t="n">
        <v>28</v>
      </c>
      <c r="F36" s="12" t="n">
        <v>24</v>
      </c>
      <c r="G36" s="12" t="n">
        <v>21</v>
      </c>
      <c r="H36" s="12" t="n">
        <v>19</v>
      </c>
    </row>
    <row r="37" customFormat="false" ht="15" hidden="false" customHeight="false" outlineLevel="0" collapsed="false">
      <c r="A37" s="6" t="s">
        <v>39</v>
      </c>
      <c r="B37" s="11"/>
      <c r="C37" s="11"/>
      <c r="D37" s="11"/>
      <c r="E37" s="8" t="n">
        <v>0.09</v>
      </c>
      <c r="F37" s="8" t="n">
        <v>0.09</v>
      </c>
      <c r="G37" s="8" t="n">
        <v>0.09</v>
      </c>
      <c r="H37" s="8" t="n">
        <v>0.09</v>
      </c>
    </row>
    <row r="38" customFormat="false" ht="15" hidden="false" customHeight="false" outlineLevel="0" collapsed="false">
      <c r="A38" s="6" t="s">
        <v>40</v>
      </c>
      <c r="B38" s="11"/>
      <c r="C38" s="11"/>
      <c r="D38" s="11"/>
      <c r="E38" s="8" t="n">
        <v>0.03</v>
      </c>
      <c r="F38" s="8" t="n">
        <v>0.03</v>
      </c>
      <c r="G38" s="8" t="n">
        <v>0.03</v>
      </c>
      <c r="H38" s="8" t="n">
        <v>0.03</v>
      </c>
    </row>
    <row r="41" customFormat="false" ht="19.5" hidden="false" customHeight="true" outlineLevel="0" collapsed="false">
      <c r="A41" s="13" t="s">
        <v>41</v>
      </c>
      <c r="B41" s="13"/>
      <c r="C41" s="13"/>
      <c r="D41" s="13"/>
      <c r="E41" s="13"/>
      <c r="F41" s="13"/>
      <c r="G41" s="13"/>
      <c r="H41" s="13"/>
    </row>
    <row r="42" customFormat="false" ht="15" hidden="false" customHeight="false" outlineLevel="0" collapsed="false">
      <c r="A42" s="2" t="s">
        <v>42</v>
      </c>
    </row>
  </sheetData>
  <mergeCells count="1">
    <mergeCell ref="A41:H4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2E75B6"/>
    <pageSetUpPr fitToPage="false"/>
  </sheetPr>
  <dimension ref="A1:H3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6"/>
    <col collapsed="false" customWidth="true" hidden="false" outlineLevel="0" max="8" min="2" style="0" width="13"/>
  </cols>
  <sheetData>
    <row r="1" customFormat="false" ht="18" hidden="false" customHeight="true" outlineLevel="0" collapsed="false">
      <c r="A1" s="1" t="s">
        <v>43</v>
      </c>
    </row>
    <row r="2" customFormat="false" ht="15" hidden="false" customHeight="false" outlineLevel="0" collapsed="false">
      <c r="A2" s="2" t="s">
        <v>44</v>
      </c>
    </row>
    <row r="4" customFormat="false" ht="27.75" hidden="false" customHeight="true" outlineLevel="0" collapsed="false">
      <c r="A4" s="3"/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</row>
    <row r="5" customFormat="false" ht="15" hidden="false" customHeight="false" outlineLevel="0" collapsed="false">
      <c r="A5" s="4" t="s">
        <v>45</v>
      </c>
      <c r="B5" s="5"/>
      <c r="C5" s="5"/>
      <c r="D5" s="5"/>
      <c r="E5" s="5"/>
      <c r="F5" s="5"/>
      <c r="G5" s="5"/>
      <c r="H5" s="5"/>
    </row>
    <row r="6" customFormat="false" ht="15" hidden="false" customHeight="false" outlineLevel="0" collapsed="false">
      <c r="A6" s="6" t="s">
        <v>46</v>
      </c>
      <c r="B6" s="14" t="n">
        <f aca="false">Assumptions!B6</f>
        <v>48.7</v>
      </c>
      <c r="C6" s="14" t="n">
        <f aca="false">Assumptions!C6</f>
        <v>55.5</v>
      </c>
      <c r="D6" s="14" t="n">
        <f aca="false">Assumptions!D6</f>
        <v>71.4</v>
      </c>
      <c r="E6" s="14" t="n">
        <f aca="false">Assumptions!E6</f>
        <v>89.3</v>
      </c>
      <c r="F6" s="14" t="n">
        <f aca="false">Assumptions!F6</f>
        <v>107.1</v>
      </c>
      <c r="G6" s="14" t="n">
        <f aca="false">Assumptions!G6</f>
        <v>123.2</v>
      </c>
      <c r="H6" s="14" t="n">
        <f aca="false">Assumptions!H6</f>
        <v>135.5</v>
      </c>
    </row>
    <row r="7" customFormat="false" ht="15" hidden="false" customHeight="false" outlineLevel="0" collapsed="false">
      <c r="A7" s="15" t="s">
        <v>47</v>
      </c>
      <c r="B7" s="16" t="n">
        <f aca="false">Assumptions!B8</f>
        <v>2.9</v>
      </c>
      <c r="C7" s="16" t="n">
        <f aca="false">Assumptions!C8</f>
        <v>15</v>
      </c>
      <c r="D7" s="16" t="n">
        <f aca="false">Assumptions!D8</f>
        <v>30</v>
      </c>
      <c r="E7" s="16" t="n">
        <f aca="false">Assumptions!E8</f>
        <v>52</v>
      </c>
      <c r="F7" s="16" t="n">
        <f aca="false">Assumptions!F8</f>
        <v>72</v>
      </c>
      <c r="G7" s="16" t="n">
        <f aca="false">Assumptions!G8</f>
        <v>88</v>
      </c>
      <c r="H7" s="16" t="n">
        <f aca="false">Assumptions!H8</f>
        <v>98</v>
      </c>
    </row>
    <row r="8" customFormat="false" ht="15" hidden="false" customHeight="false" outlineLevel="0" collapsed="false">
      <c r="A8" s="6" t="s">
        <v>48</v>
      </c>
      <c r="B8" s="14" t="n">
        <f aca="false">Assumptions!B9</f>
        <v>48.4</v>
      </c>
      <c r="C8" s="14" t="n">
        <f aca="false">Assumptions!C9</f>
        <v>38.3</v>
      </c>
      <c r="D8" s="14" t="n">
        <f aca="false">Assumptions!D9</f>
        <v>40.1</v>
      </c>
      <c r="E8" s="14" t="n">
        <f aca="false">Assumptions!E9</f>
        <v>48.1</v>
      </c>
      <c r="F8" s="14" t="n">
        <f aca="false">Assumptions!F9</f>
        <v>50.5</v>
      </c>
      <c r="G8" s="14" t="n">
        <f aca="false">Assumptions!G9</f>
        <v>52</v>
      </c>
      <c r="H8" s="14" t="n">
        <f aca="false">Assumptions!H9</f>
        <v>54.1</v>
      </c>
    </row>
    <row r="9" customFormat="false" ht="15" hidden="false" customHeight="false" outlineLevel="0" collapsed="false">
      <c r="A9" s="17" t="s">
        <v>49</v>
      </c>
      <c r="B9" s="18" t="n">
        <f aca="false">B6+B8</f>
        <v>97.1</v>
      </c>
      <c r="C9" s="18" t="n">
        <f aca="false">C6+C8</f>
        <v>93.8</v>
      </c>
      <c r="D9" s="18" t="n">
        <f aca="false">D6+D8</f>
        <v>111.5</v>
      </c>
      <c r="E9" s="18" t="n">
        <f aca="false">E6+E8</f>
        <v>137.4</v>
      </c>
      <c r="F9" s="18" t="n">
        <f aca="false">F6+F8</f>
        <v>157.6</v>
      </c>
      <c r="G9" s="18" t="n">
        <f aca="false">G6+G8</f>
        <v>175.2</v>
      </c>
      <c r="H9" s="18" t="n">
        <f aca="false">H6+H8</f>
        <v>189.6</v>
      </c>
    </row>
    <row r="10" customFormat="false" ht="15" hidden="false" customHeight="false" outlineLevel="0" collapsed="false">
      <c r="A10" s="15" t="s">
        <v>17</v>
      </c>
      <c r="B10" s="11"/>
      <c r="C10" s="19" t="n">
        <f aca="false">(C9-B9)/B9</f>
        <v>-0.0339855818743563</v>
      </c>
      <c r="D10" s="19" t="n">
        <f aca="false">(D9-C9)/C9</f>
        <v>0.188699360341151</v>
      </c>
      <c r="E10" s="19" t="n">
        <f aca="false">(E9-D9)/D9</f>
        <v>0.232286995515695</v>
      </c>
      <c r="F10" s="19" t="n">
        <f aca="false">(F9-E9)/E9</f>
        <v>0.147016011644833</v>
      </c>
      <c r="G10" s="19" t="n">
        <f aca="false">(G9-F9)/F9</f>
        <v>0.111675126903553</v>
      </c>
      <c r="H10" s="19" t="n">
        <f aca="false">(H9-G9)/G9</f>
        <v>0.0821917808219179</v>
      </c>
    </row>
    <row r="12" customFormat="false" ht="15" hidden="false" customHeight="false" outlineLevel="0" collapsed="false">
      <c r="A12" s="4" t="s">
        <v>50</v>
      </c>
      <c r="B12" s="5"/>
      <c r="C12" s="5"/>
      <c r="D12" s="5"/>
      <c r="E12" s="5"/>
      <c r="F12" s="5"/>
      <c r="G12" s="5"/>
      <c r="H12" s="5"/>
    </row>
    <row r="13" customFormat="false" ht="15" hidden="false" customHeight="false" outlineLevel="0" collapsed="false">
      <c r="A13" s="6" t="s">
        <v>51</v>
      </c>
      <c r="B13" s="20" t="n">
        <f aca="false">B9*Assumptions!B15</f>
        <v>21.0707</v>
      </c>
      <c r="C13" s="20" t="n">
        <f aca="false">C9*Assumptions!C15</f>
        <v>21.0112</v>
      </c>
      <c r="D13" s="20" t="n">
        <f aca="false">D9*Assumptions!D15</f>
        <v>25.422</v>
      </c>
      <c r="E13" s="20" t="n">
        <f aca="false">E9*Assumptions!E15</f>
        <v>32.289</v>
      </c>
      <c r="F13" s="20" t="n">
        <f aca="false">F9*Assumptions!F15</f>
        <v>38.1392</v>
      </c>
      <c r="G13" s="20" t="n">
        <f aca="false">G9*Assumptions!G15</f>
        <v>43.4496</v>
      </c>
      <c r="H13" s="20" t="n">
        <f aca="false">H9*Assumptions!H15</f>
        <v>47.7792</v>
      </c>
    </row>
    <row r="14" customFormat="false" ht="15" hidden="false" customHeight="false" outlineLevel="0" collapsed="false">
      <c r="A14" s="15" t="s">
        <v>52</v>
      </c>
      <c r="B14" s="19" t="n">
        <f aca="false">B13/B9</f>
        <v>0.217</v>
      </c>
      <c r="C14" s="19" t="n">
        <f aca="false">C13/C9</f>
        <v>0.224</v>
      </c>
      <c r="D14" s="19" t="n">
        <f aca="false">D13/D9</f>
        <v>0.228</v>
      </c>
      <c r="E14" s="19" t="n">
        <f aca="false">E13/E9</f>
        <v>0.235</v>
      </c>
      <c r="F14" s="19" t="n">
        <f aca="false">F13/F9</f>
        <v>0.242</v>
      </c>
      <c r="G14" s="19" t="n">
        <f aca="false">G13/G9</f>
        <v>0.248</v>
      </c>
      <c r="H14" s="19" t="n">
        <f aca="false">H13/H9</f>
        <v>0.252</v>
      </c>
    </row>
    <row r="16" customFormat="false" ht="15" hidden="false" customHeight="false" outlineLevel="0" collapsed="false">
      <c r="A16" s="4" t="s">
        <v>53</v>
      </c>
      <c r="B16" s="5"/>
      <c r="C16" s="5"/>
      <c r="D16" s="5"/>
      <c r="E16" s="5"/>
      <c r="F16" s="5"/>
      <c r="G16" s="5"/>
      <c r="H16" s="5"/>
    </row>
    <row r="17" customFormat="false" ht="15" hidden="false" customHeight="false" outlineLevel="0" collapsed="false">
      <c r="A17" s="6" t="s">
        <v>54</v>
      </c>
      <c r="B17" s="14" t="n">
        <f aca="false">Assumptions!B17</f>
        <v>5.4</v>
      </c>
      <c r="C17" s="14" t="n">
        <f aca="false">Assumptions!C17</f>
        <v>5.4</v>
      </c>
      <c r="D17" s="14" t="n">
        <f aca="false">Assumptions!D17</f>
        <v>6.8</v>
      </c>
      <c r="E17" s="14" t="n">
        <f aca="false">Assumptions!E17</f>
        <v>8.8</v>
      </c>
      <c r="F17" s="14" t="n">
        <f aca="false">Assumptions!F17</f>
        <v>10.7</v>
      </c>
      <c r="G17" s="14" t="n">
        <f aca="false">Assumptions!G17</f>
        <v>12.3</v>
      </c>
      <c r="H17" s="14" t="n">
        <f aca="false">Assumptions!H17</f>
        <v>13.6</v>
      </c>
    </row>
    <row r="18" customFormat="false" ht="15" hidden="false" customHeight="false" outlineLevel="0" collapsed="false">
      <c r="A18" s="15" t="s">
        <v>55</v>
      </c>
      <c r="B18" s="19" t="n">
        <f aca="false">B17/B9</f>
        <v>0.0556127703398558</v>
      </c>
      <c r="C18" s="19" t="n">
        <f aca="false">C17/C9</f>
        <v>0.0575692963752665</v>
      </c>
      <c r="D18" s="19" t="n">
        <f aca="false">D17/D9</f>
        <v>0.0609865470852018</v>
      </c>
      <c r="E18" s="19" t="n">
        <f aca="false">E17/E9</f>
        <v>0.0640465793304221</v>
      </c>
      <c r="F18" s="19" t="n">
        <f aca="false">F17/F9</f>
        <v>0.0678934010152284</v>
      </c>
      <c r="G18" s="19" t="n">
        <f aca="false">G17/G9</f>
        <v>0.0702054794520548</v>
      </c>
      <c r="H18" s="19" t="n">
        <f aca="false">H17/H9</f>
        <v>0.0717299578059072</v>
      </c>
    </row>
    <row r="19" customFormat="false" ht="15" hidden="false" customHeight="false" outlineLevel="0" collapsed="false">
      <c r="A19" s="6" t="s">
        <v>56</v>
      </c>
      <c r="B19" s="14" t="n">
        <f aca="false">Assumptions!B16</f>
        <v>7</v>
      </c>
      <c r="C19" s="14" t="n">
        <f aca="false">Assumptions!C16</f>
        <v>7.9</v>
      </c>
      <c r="D19" s="14" t="n">
        <f aca="false">Assumptions!D16</f>
        <v>9.5</v>
      </c>
      <c r="E19" s="14" t="n">
        <f aca="false">Assumptions!E16</f>
        <v>12</v>
      </c>
      <c r="F19" s="14" t="n">
        <f aca="false">Assumptions!F16</f>
        <v>14.2</v>
      </c>
      <c r="G19" s="14" t="n">
        <f aca="false">Assumptions!G16</f>
        <v>16</v>
      </c>
      <c r="H19" s="14" t="n">
        <f aca="false">Assumptions!H16</f>
        <v>17.5</v>
      </c>
    </row>
    <row r="20" customFormat="false" ht="15" hidden="false" customHeight="false" outlineLevel="0" collapsed="false">
      <c r="A20" s="15" t="s">
        <v>57</v>
      </c>
      <c r="B20" s="19" t="n">
        <f aca="false">B19/B9</f>
        <v>0.0720906282183316</v>
      </c>
      <c r="C20" s="19" t="n">
        <f aca="false">C19/C9</f>
        <v>0.0842217484008529</v>
      </c>
      <c r="D20" s="19" t="n">
        <f aca="false">D19/D9</f>
        <v>0.0852017937219731</v>
      </c>
      <c r="E20" s="19" t="n">
        <f aca="false">E19/E9</f>
        <v>0.0873362445414847</v>
      </c>
      <c r="F20" s="19" t="n">
        <f aca="false">F19/F9</f>
        <v>0.0901015228426396</v>
      </c>
      <c r="G20" s="19" t="n">
        <f aca="false">G19/G9</f>
        <v>0.091324200913242</v>
      </c>
      <c r="H20" s="19" t="n">
        <f aca="false">H19/H9</f>
        <v>0.0922995780590717</v>
      </c>
    </row>
    <row r="22" customFormat="false" ht="15" hidden="false" customHeight="false" outlineLevel="0" collapsed="false">
      <c r="A22" s="4" t="s">
        <v>58</v>
      </c>
      <c r="B22" s="5"/>
      <c r="C22" s="5"/>
      <c r="D22" s="5"/>
      <c r="E22" s="5"/>
      <c r="F22" s="5"/>
      <c r="G22" s="5"/>
      <c r="H22" s="5"/>
    </row>
    <row r="23" customFormat="false" ht="15" hidden="false" customHeight="false" outlineLevel="0" collapsed="false">
      <c r="A23" s="6" t="s">
        <v>59</v>
      </c>
      <c r="B23" s="14" t="n">
        <f aca="false">-Assumptions!B18</f>
        <v>-1</v>
      </c>
      <c r="C23" s="14" t="n">
        <f aca="false">-Assumptions!C18</f>
        <v>-0.8</v>
      </c>
      <c r="D23" s="14" t="n">
        <f aca="false">-Assumptions!D18</f>
        <v>-0.6</v>
      </c>
      <c r="E23" s="14" t="n">
        <f aca="false">-Assumptions!E18</f>
        <v>-0.5</v>
      </c>
      <c r="F23" s="14" t="n">
        <f aca="false">-Assumptions!F18</f>
        <v>-0.4</v>
      </c>
      <c r="G23" s="14" t="n">
        <f aca="false">-Assumptions!G18</f>
        <v>-0.3</v>
      </c>
      <c r="H23" s="14" t="n">
        <f aca="false">-Assumptions!H18</f>
        <v>-0.2</v>
      </c>
    </row>
    <row r="24" customFormat="false" ht="15" hidden="false" customHeight="false" outlineLevel="0" collapsed="false">
      <c r="A24" s="4" t="s">
        <v>60</v>
      </c>
      <c r="B24" s="21" t="n">
        <f aca="false">B17+B23</f>
        <v>4.4</v>
      </c>
      <c r="C24" s="21" t="n">
        <f aca="false">C17+C23</f>
        <v>4.6</v>
      </c>
      <c r="D24" s="21" t="n">
        <f aca="false">D17+D23</f>
        <v>6.2</v>
      </c>
      <c r="E24" s="21" t="n">
        <f aca="false">E17+E23</f>
        <v>8.3</v>
      </c>
      <c r="F24" s="21" t="n">
        <f aca="false">F17+F23</f>
        <v>10.3</v>
      </c>
      <c r="G24" s="21" t="n">
        <f aca="false">G17+G23</f>
        <v>12</v>
      </c>
      <c r="H24" s="21" t="n">
        <f aca="false">H17+H23</f>
        <v>13.4</v>
      </c>
    </row>
    <row r="25" customFormat="false" ht="15" hidden="false" customHeight="false" outlineLevel="0" collapsed="false">
      <c r="A25" s="6" t="s">
        <v>61</v>
      </c>
      <c r="B25" s="20" t="n">
        <f aca="false">-B24*Assumptions!B19</f>
        <v>-0.726</v>
      </c>
      <c r="C25" s="20" t="n">
        <f aca="false">-C24*Assumptions!C19</f>
        <v>-0.782</v>
      </c>
      <c r="D25" s="20" t="n">
        <f aca="false">-D24*Assumptions!D19</f>
        <v>-1.0664</v>
      </c>
      <c r="E25" s="20" t="n">
        <f aca="false">-E24*Assumptions!E19</f>
        <v>-1.4525</v>
      </c>
      <c r="F25" s="20" t="n">
        <f aca="false">-F24*Assumptions!F19</f>
        <v>-1.8025</v>
      </c>
      <c r="G25" s="20" t="n">
        <f aca="false">-G24*Assumptions!G19</f>
        <v>-2.1</v>
      </c>
      <c r="H25" s="20" t="n">
        <f aca="false">-H24*Assumptions!H19</f>
        <v>-2.345</v>
      </c>
    </row>
    <row r="26" customFormat="false" ht="15" hidden="false" customHeight="false" outlineLevel="0" collapsed="false">
      <c r="A26" s="17" t="s">
        <v>62</v>
      </c>
      <c r="B26" s="18" t="n">
        <f aca="false">B24+B25</f>
        <v>3.674</v>
      </c>
      <c r="C26" s="18" t="n">
        <f aca="false">C24+C25</f>
        <v>3.818</v>
      </c>
      <c r="D26" s="18" t="n">
        <f aca="false">D24+D25</f>
        <v>5.1336</v>
      </c>
      <c r="E26" s="18" t="n">
        <f aca="false">E24+E25</f>
        <v>6.8475</v>
      </c>
      <c r="F26" s="18" t="n">
        <f aca="false">F24+F25</f>
        <v>8.4975</v>
      </c>
      <c r="G26" s="18" t="n">
        <f aca="false">G24+G25</f>
        <v>9.9</v>
      </c>
      <c r="H26" s="18" t="n">
        <f aca="false">H24+H25</f>
        <v>11.055</v>
      </c>
    </row>
    <row r="28" customFormat="false" ht="15" hidden="false" customHeight="false" outlineLevel="0" collapsed="false">
      <c r="A28" s="4" t="s">
        <v>63</v>
      </c>
      <c r="B28" s="5"/>
      <c r="C28" s="5"/>
      <c r="D28" s="5"/>
      <c r="E28" s="5"/>
      <c r="F28" s="5"/>
      <c r="G28" s="5"/>
      <c r="H28" s="5"/>
    </row>
    <row r="29" customFormat="false" ht="15" hidden="false" customHeight="false" outlineLevel="0" collapsed="false">
      <c r="A29" s="6" t="s">
        <v>64</v>
      </c>
      <c r="B29" s="7" t="n">
        <v>1.8</v>
      </c>
      <c r="C29" s="7" t="n">
        <v>2</v>
      </c>
      <c r="D29" s="7" t="n">
        <v>2.3</v>
      </c>
      <c r="E29" s="7" t="n">
        <v>2.6</v>
      </c>
      <c r="F29" s="7" t="n">
        <v>2.8</v>
      </c>
      <c r="G29" s="7" t="n">
        <v>3</v>
      </c>
      <c r="H29" s="7" t="n">
        <v>3.1</v>
      </c>
    </row>
    <row r="30" customFormat="false" ht="15" hidden="false" customHeight="false" outlineLevel="0" collapsed="false">
      <c r="A30" s="17" t="s">
        <v>65</v>
      </c>
      <c r="B30" s="18" t="n">
        <f aca="false">B17+B29</f>
        <v>7.2</v>
      </c>
      <c r="C30" s="18" t="n">
        <f aca="false">C17+C29</f>
        <v>7.4</v>
      </c>
      <c r="D30" s="18" t="n">
        <f aca="false">D17+D29</f>
        <v>9.1</v>
      </c>
      <c r="E30" s="18" t="n">
        <f aca="false">E17+E29</f>
        <v>11.4</v>
      </c>
      <c r="F30" s="18" t="n">
        <f aca="false">F17+F29</f>
        <v>13.5</v>
      </c>
      <c r="G30" s="18" t="n">
        <f aca="false">G17+G29</f>
        <v>15.3</v>
      </c>
      <c r="H30" s="18" t="n">
        <f aca="false">H17+H29</f>
        <v>16.7</v>
      </c>
    </row>
    <row r="31" customFormat="false" ht="15" hidden="false" customHeight="false" outlineLevel="0" collapsed="false">
      <c r="A31" s="15" t="s">
        <v>66</v>
      </c>
      <c r="B31" s="19" t="n">
        <f aca="false">B30/B9</f>
        <v>0.0741503604531411</v>
      </c>
      <c r="C31" s="19" t="n">
        <f aca="false">C30/C9</f>
        <v>0.0788912579957356</v>
      </c>
      <c r="D31" s="19" t="n">
        <f aca="false">D30/D9</f>
        <v>0.0816143497757847</v>
      </c>
      <c r="E31" s="19" t="n">
        <f aca="false">E30/E9</f>
        <v>0.0829694323144105</v>
      </c>
      <c r="F31" s="19" t="n">
        <f aca="false">F30/F9</f>
        <v>0.0856598984771574</v>
      </c>
      <c r="G31" s="19" t="n">
        <f aca="false">G30/G9</f>
        <v>0.0873287671232877</v>
      </c>
      <c r="H31" s="19" t="n">
        <f aca="false">H30/H9</f>
        <v>0.0880801687763713</v>
      </c>
    </row>
    <row r="33" customFormat="false" ht="15" hidden="false" customHeight="false" outlineLevel="0" collapsed="false">
      <c r="A33" s="4" t="s">
        <v>67</v>
      </c>
      <c r="B33" s="5"/>
      <c r="C33" s="5"/>
      <c r="D33" s="5"/>
      <c r="E33" s="5"/>
      <c r="F33" s="5"/>
      <c r="G33" s="5"/>
      <c r="H33" s="5"/>
    </row>
    <row r="34" customFormat="false" ht="15" hidden="false" customHeight="false" outlineLevel="0" collapsed="false">
      <c r="A34" s="6" t="s">
        <v>68</v>
      </c>
      <c r="B34" s="22" t="n">
        <f aca="false">Assumptions!B29</f>
        <v>730</v>
      </c>
      <c r="C34" s="22" t="n">
        <f aca="false">Assumptions!C29</f>
        <v>700</v>
      </c>
      <c r="D34" s="22" t="n">
        <f aca="false">Assumptions!D29</f>
        <v>670</v>
      </c>
      <c r="E34" s="22" t="n">
        <f aca="false">Assumptions!E29</f>
        <v>630</v>
      </c>
      <c r="F34" s="22" t="n">
        <f aca="false">Assumptions!F29</f>
        <v>590</v>
      </c>
      <c r="G34" s="22" t="n">
        <f aca="false">Assumptions!G29</f>
        <v>555</v>
      </c>
      <c r="H34" s="22" t="n">
        <f aca="false">Assumptions!H29</f>
        <v>525</v>
      </c>
    </row>
    <row r="35" customFormat="false" ht="15" hidden="false" customHeight="false" outlineLevel="0" collapsed="false">
      <c r="A35" s="17" t="s">
        <v>69</v>
      </c>
      <c r="B35" s="23" t="n">
        <f aca="false">Assumptions!B20</f>
        <v>5.42</v>
      </c>
      <c r="C35" s="23" t="n">
        <f aca="false">Assumptions!C20</f>
        <v>6.38</v>
      </c>
      <c r="D35" s="23" t="n">
        <f aca="false">Assumptions!D20</f>
        <v>8.68</v>
      </c>
      <c r="E35" s="23" t="n">
        <f aca="false">Assumptions!E20</f>
        <v>11.52</v>
      </c>
      <c r="F35" s="23" t="n">
        <f aca="false">Assumptions!F20</f>
        <v>14.5</v>
      </c>
      <c r="G35" s="23" t="n">
        <f aca="false">Assumptions!G20</f>
        <v>17.2</v>
      </c>
      <c r="H35" s="23" t="n">
        <f aca="false">Assumptions!H20</f>
        <v>19.5</v>
      </c>
    </row>
    <row r="36" customFormat="false" ht="15" hidden="false" customHeight="false" outlineLevel="0" collapsed="false">
      <c r="A36" s="15" t="s">
        <v>70</v>
      </c>
      <c r="B36" s="11"/>
      <c r="C36" s="19" t="n">
        <f aca="false">(C35-B35)/B35</f>
        <v>0.177121771217712</v>
      </c>
      <c r="D36" s="19" t="n">
        <f aca="false">(D35-C35)/C35</f>
        <v>0.360501567398119</v>
      </c>
      <c r="E36" s="19" t="n">
        <f aca="false">(E35-D35)/D35</f>
        <v>0.327188940092166</v>
      </c>
      <c r="F36" s="19" t="n">
        <f aca="false">(F35-E35)/E35</f>
        <v>0.258680555555556</v>
      </c>
      <c r="G36" s="19" t="n">
        <f aca="false">(G35-F35)/F35</f>
        <v>0.186206896551724</v>
      </c>
      <c r="H36" s="19" t="n">
        <f aca="false">(H35-G35)/G35</f>
        <v>0.133720930232558</v>
      </c>
    </row>
    <row r="37" customFormat="false" ht="15" hidden="false" customHeight="false" outlineLevel="0" collapsed="false">
      <c r="A37" s="17" t="s">
        <v>71</v>
      </c>
      <c r="B37" s="23" t="n">
        <f aca="false">Assumptions!B21</f>
        <v>7.45</v>
      </c>
      <c r="C37" s="23" t="n">
        <f aca="false">Assumptions!C21</f>
        <v>8.14</v>
      </c>
      <c r="D37" s="23" t="n">
        <f aca="false">Assumptions!D21</f>
        <v>10.3</v>
      </c>
      <c r="E37" s="23" t="n">
        <f aca="false">Assumptions!E21</f>
        <v>12.9</v>
      </c>
      <c r="F37" s="23" t="n">
        <f aca="false">Assumptions!F21</f>
        <v>15.8</v>
      </c>
      <c r="G37" s="23" t="n">
        <f aca="false">Assumptions!G21</f>
        <v>18.5</v>
      </c>
      <c r="H37" s="23" t="n">
        <f aca="false">Assumptions!H21</f>
        <v>21</v>
      </c>
    </row>
    <row r="38" customFormat="false" ht="15" hidden="false" customHeight="false" outlineLevel="0" collapsed="false">
      <c r="A38" s="15" t="s">
        <v>72</v>
      </c>
      <c r="B38" s="11"/>
      <c r="C38" s="19" t="n">
        <f aca="false">(C37-B37)/B37</f>
        <v>0.0926174496644296</v>
      </c>
      <c r="D38" s="19" t="n">
        <f aca="false">(D37-C37)/C37</f>
        <v>0.265356265356265</v>
      </c>
      <c r="E38" s="19" t="n">
        <f aca="false">(E37-D37)/D37</f>
        <v>0.252427184466019</v>
      </c>
      <c r="F38" s="19" t="n">
        <f aca="false">(F37-E37)/E37</f>
        <v>0.224806201550388</v>
      </c>
      <c r="G38" s="19" t="n">
        <f aca="false">(G37-F37)/F37</f>
        <v>0.170886075949367</v>
      </c>
      <c r="H38" s="19" t="n">
        <f aca="false">(H37-G37)/G37</f>
        <v>0.135135135135135</v>
      </c>
    </row>
    <row r="39" customFormat="false" ht="15" hidden="false" customHeight="false" outlineLevel="0" collapsed="false">
      <c r="A39" s="6" t="s">
        <v>73</v>
      </c>
      <c r="B39" s="24" t="n">
        <f aca="false">Assumptions!B28</f>
        <v>1.19</v>
      </c>
      <c r="C39" s="24" t="n">
        <f aca="false">Assumptions!C28</f>
        <v>1.78</v>
      </c>
      <c r="D39" s="24" t="n">
        <f aca="false">Assumptions!D28</f>
        <v>2.1</v>
      </c>
      <c r="E39" s="24" t="n">
        <f aca="false">Assumptions!E28</f>
        <v>2.52</v>
      </c>
      <c r="F39" s="24" t="n">
        <f aca="false">Assumptions!F28</f>
        <v>2.9</v>
      </c>
      <c r="G39" s="24" t="n">
        <f aca="false">Assumptions!G28</f>
        <v>3.3</v>
      </c>
      <c r="H39" s="24" t="n">
        <f aca="false">Assumptions!H28</f>
        <v>3.7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75623"/>
    <pageSetUpPr fitToPage="false"/>
  </sheetPr>
  <dimension ref="A1:H4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6"/>
    <col collapsed="false" customWidth="true" hidden="false" outlineLevel="0" max="8" min="2" style="0" width="13"/>
  </cols>
  <sheetData>
    <row r="1" customFormat="false" ht="18" hidden="false" customHeight="true" outlineLevel="0" collapsed="false">
      <c r="A1" s="1" t="s">
        <v>74</v>
      </c>
    </row>
    <row r="2" customFormat="false" ht="15" hidden="false" customHeight="false" outlineLevel="0" collapsed="false">
      <c r="A2" s="2" t="s">
        <v>44</v>
      </c>
    </row>
    <row r="4" customFormat="false" ht="27.75" hidden="false" customHeight="true" outlineLevel="0" collapsed="false">
      <c r="A4" s="3"/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</row>
    <row r="5" customFormat="false" ht="15" hidden="false" customHeight="false" outlineLevel="0" collapsed="false">
      <c r="A5" s="4" t="s">
        <v>75</v>
      </c>
      <c r="B5" s="5"/>
      <c r="C5" s="5"/>
      <c r="D5" s="5"/>
      <c r="E5" s="5"/>
      <c r="F5" s="5"/>
      <c r="G5" s="5"/>
      <c r="H5" s="5"/>
    </row>
    <row r="6" customFormat="false" ht="15" hidden="false" customHeight="false" outlineLevel="0" collapsed="false">
      <c r="A6" s="6" t="s">
        <v>76</v>
      </c>
      <c r="B6" s="7" t="n">
        <v>4.5</v>
      </c>
      <c r="C6" s="7" t="n">
        <v>5.2</v>
      </c>
      <c r="D6" s="7" t="n">
        <v>7.8</v>
      </c>
      <c r="E6" s="7" t="n">
        <v>9.5</v>
      </c>
      <c r="F6" s="7" t="n">
        <v>11</v>
      </c>
      <c r="G6" s="7" t="n">
        <v>13.5</v>
      </c>
      <c r="H6" s="7" t="n">
        <v>16.5</v>
      </c>
    </row>
    <row r="7" customFormat="false" ht="15" hidden="false" customHeight="false" outlineLevel="0" collapsed="false">
      <c r="A7" s="6" t="s">
        <v>77</v>
      </c>
      <c r="B7" s="7" t="n">
        <v>3.8</v>
      </c>
      <c r="C7" s="7" t="n">
        <v>4.1</v>
      </c>
      <c r="D7" s="7" t="n">
        <v>4.5</v>
      </c>
      <c r="E7" s="7" t="n">
        <v>4.5</v>
      </c>
      <c r="F7" s="7" t="n">
        <v>4.5</v>
      </c>
      <c r="G7" s="7" t="n">
        <v>4.5</v>
      </c>
      <c r="H7" s="7" t="n">
        <v>4.5</v>
      </c>
    </row>
    <row r="8" customFormat="false" ht="15" hidden="false" customHeight="false" outlineLevel="0" collapsed="false">
      <c r="A8" s="6" t="s">
        <v>78</v>
      </c>
      <c r="B8" s="7" t="n">
        <v>12.5</v>
      </c>
      <c r="C8" s="7" t="n">
        <v>14.2</v>
      </c>
      <c r="D8" s="7" t="n">
        <v>17.8</v>
      </c>
      <c r="E8" s="7" t="n">
        <v>21.5</v>
      </c>
      <c r="F8" s="7" t="n">
        <v>24.5</v>
      </c>
      <c r="G8" s="7" t="n">
        <v>27</v>
      </c>
      <c r="H8" s="7" t="n">
        <v>29</v>
      </c>
    </row>
    <row r="9" customFormat="false" ht="15" hidden="false" customHeight="false" outlineLevel="0" collapsed="false">
      <c r="A9" s="6" t="s">
        <v>79</v>
      </c>
      <c r="B9" s="7" t="n">
        <v>5.6</v>
      </c>
      <c r="C9" s="7" t="n">
        <v>4.8</v>
      </c>
      <c r="D9" s="7" t="n">
        <v>6.5</v>
      </c>
      <c r="E9" s="7" t="n">
        <v>8</v>
      </c>
      <c r="F9" s="7" t="n">
        <v>9.2</v>
      </c>
      <c r="G9" s="7" t="n">
        <v>10.2</v>
      </c>
      <c r="H9" s="7" t="n">
        <v>11</v>
      </c>
    </row>
    <row r="10" customFormat="false" ht="15" hidden="false" customHeight="false" outlineLevel="0" collapsed="false">
      <c r="A10" s="6" t="s">
        <v>80</v>
      </c>
      <c r="B10" s="7" t="n">
        <v>6.2</v>
      </c>
      <c r="C10" s="7" t="n">
        <v>6.8</v>
      </c>
      <c r="D10" s="7" t="n">
        <v>7.5</v>
      </c>
      <c r="E10" s="7" t="n">
        <v>8</v>
      </c>
      <c r="F10" s="7" t="n">
        <v>8.5</v>
      </c>
      <c r="G10" s="7" t="n">
        <v>9</v>
      </c>
      <c r="H10" s="7" t="n">
        <v>9.5</v>
      </c>
    </row>
    <row r="11" customFormat="false" ht="15" hidden="false" customHeight="false" outlineLevel="0" collapsed="false">
      <c r="A11" s="17" t="s">
        <v>81</v>
      </c>
      <c r="B11" s="18" t="n">
        <f aca="false">SUM(B6:B10)</f>
        <v>32.6</v>
      </c>
      <c r="C11" s="18" t="n">
        <f aca="false">SUM(C6:C10)</f>
        <v>35.1</v>
      </c>
      <c r="D11" s="18" t="n">
        <f aca="false">SUM(D6:D10)</f>
        <v>44.1</v>
      </c>
      <c r="E11" s="18" t="n">
        <f aca="false">SUM(E6:E10)</f>
        <v>51.5</v>
      </c>
      <c r="F11" s="18" t="n">
        <f aca="false">SUM(F6:F10)</f>
        <v>57.7</v>
      </c>
      <c r="G11" s="18" t="n">
        <f aca="false">SUM(G6:G10)</f>
        <v>64.2</v>
      </c>
      <c r="H11" s="18" t="n">
        <f aca="false">SUM(H6:H10)</f>
        <v>70.5</v>
      </c>
    </row>
    <row r="13" customFormat="false" ht="15" hidden="false" customHeight="false" outlineLevel="0" collapsed="false">
      <c r="A13" s="4" t="s">
        <v>82</v>
      </c>
      <c r="B13" s="5"/>
      <c r="C13" s="5"/>
      <c r="D13" s="5"/>
      <c r="E13" s="5"/>
      <c r="F13" s="5"/>
      <c r="G13" s="5"/>
      <c r="H13" s="5"/>
    </row>
    <row r="14" customFormat="false" ht="15" hidden="false" customHeight="false" outlineLevel="0" collapsed="false">
      <c r="A14" s="6" t="s">
        <v>83</v>
      </c>
      <c r="B14" s="7" t="n">
        <v>4.8</v>
      </c>
      <c r="C14" s="7" t="n">
        <v>5.5</v>
      </c>
      <c r="D14" s="7" t="n">
        <v>7.2</v>
      </c>
      <c r="E14" s="7" t="n">
        <v>9</v>
      </c>
      <c r="F14" s="7" t="n">
        <v>10.5</v>
      </c>
      <c r="G14" s="7" t="n">
        <v>11.8</v>
      </c>
      <c r="H14" s="7" t="n">
        <v>12.8</v>
      </c>
    </row>
    <row r="15" customFormat="false" ht="15" hidden="false" customHeight="false" outlineLevel="0" collapsed="false">
      <c r="A15" s="6" t="s">
        <v>84</v>
      </c>
      <c r="B15" s="7" t="n">
        <v>9.2</v>
      </c>
      <c r="C15" s="7" t="n">
        <v>9</v>
      </c>
      <c r="D15" s="7" t="n">
        <v>8.8</v>
      </c>
      <c r="E15" s="7" t="n">
        <v>8.5</v>
      </c>
      <c r="F15" s="7" t="n">
        <v>8.2</v>
      </c>
      <c r="G15" s="7" t="n">
        <v>7.9</v>
      </c>
      <c r="H15" s="7" t="n">
        <v>7.6</v>
      </c>
    </row>
    <row r="16" customFormat="false" ht="15" hidden="false" customHeight="false" outlineLevel="0" collapsed="false">
      <c r="A16" s="6" t="s">
        <v>85</v>
      </c>
      <c r="B16" s="7" t="n">
        <v>8.5</v>
      </c>
      <c r="C16" s="7" t="n">
        <v>9.2</v>
      </c>
      <c r="D16" s="7" t="n">
        <v>11</v>
      </c>
      <c r="E16" s="7" t="n">
        <v>13</v>
      </c>
      <c r="F16" s="7" t="n">
        <v>15</v>
      </c>
      <c r="G16" s="7" t="n">
        <v>16.5</v>
      </c>
      <c r="H16" s="7" t="n">
        <v>17.5</v>
      </c>
    </row>
    <row r="17" customFormat="false" ht="15" hidden="false" customHeight="false" outlineLevel="0" collapsed="false">
      <c r="A17" s="6" t="s">
        <v>86</v>
      </c>
      <c r="B17" s="7" t="n">
        <v>4.5</v>
      </c>
      <c r="C17" s="7" t="n">
        <v>5</v>
      </c>
      <c r="D17" s="7" t="n">
        <v>5.8</v>
      </c>
      <c r="E17" s="7" t="n">
        <v>6.2</v>
      </c>
      <c r="F17" s="7" t="n">
        <v>6.5</v>
      </c>
      <c r="G17" s="7" t="n">
        <v>6.8</v>
      </c>
      <c r="H17" s="7" t="n">
        <v>7</v>
      </c>
    </row>
    <row r="18" customFormat="false" ht="15" hidden="false" customHeight="false" outlineLevel="0" collapsed="false">
      <c r="A18" s="17" t="s">
        <v>87</v>
      </c>
      <c r="B18" s="18" t="n">
        <f aca="false">SUM(B14:B17)</f>
        <v>27</v>
      </c>
      <c r="C18" s="18" t="n">
        <f aca="false">SUM(C14:C17)</f>
        <v>28.7</v>
      </c>
      <c r="D18" s="18" t="n">
        <f aca="false">SUM(D14:D17)</f>
        <v>32.8</v>
      </c>
      <c r="E18" s="18" t="n">
        <f aca="false">SUM(E14:E17)</f>
        <v>36.7</v>
      </c>
      <c r="F18" s="18" t="n">
        <f aca="false">SUM(F14:F17)</f>
        <v>40.2</v>
      </c>
      <c r="G18" s="18" t="n">
        <f aca="false">SUM(G14:G17)</f>
        <v>43</v>
      </c>
      <c r="H18" s="18" t="n">
        <f aca="false">SUM(H14:H17)</f>
        <v>44.9</v>
      </c>
    </row>
    <row r="19" customFormat="false" ht="15" hidden="false" customHeight="false" outlineLevel="0" collapsed="false">
      <c r="A19" s="25" t="s">
        <v>88</v>
      </c>
      <c r="B19" s="26" t="n">
        <f aca="false">B11+B18</f>
        <v>59.6</v>
      </c>
      <c r="C19" s="26" t="n">
        <f aca="false">C11+C18</f>
        <v>63.8</v>
      </c>
      <c r="D19" s="26" t="n">
        <f aca="false">D11+D18</f>
        <v>76.9</v>
      </c>
      <c r="E19" s="26" t="n">
        <f aca="false">E11+E18</f>
        <v>88.2</v>
      </c>
      <c r="F19" s="26" t="n">
        <f aca="false">F11+F18</f>
        <v>97.9</v>
      </c>
      <c r="G19" s="26" t="n">
        <f aca="false">G11+G18</f>
        <v>107.2</v>
      </c>
      <c r="H19" s="26" t="n">
        <f aca="false">H11+H18</f>
        <v>115.4</v>
      </c>
    </row>
    <row r="21" customFormat="false" ht="15" hidden="false" customHeight="false" outlineLevel="0" collapsed="false">
      <c r="A21" s="4" t="s">
        <v>89</v>
      </c>
      <c r="B21" s="5"/>
      <c r="C21" s="5"/>
      <c r="D21" s="5"/>
      <c r="E21" s="5"/>
      <c r="F21" s="5"/>
      <c r="G21" s="5"/>
      <c r="H21" s="5"/>
    </row>
    <row r="22" customFormat="false" ht="15" hidden="false" customHeight="false" outlineLevel="0" collapsed="false">
      <c r="A22" s="6" t="s">
        <v>90</v>
      </c>
      <c r="B22" s="7" t="n">
        <v>5.5</v>
      </c>
      <c r="C22" s="7" t="n">
        <v>5</v>
      </c>
      <c r="D22" s="7" t="n">
        <v>4.5</v>
      </c>
      <c r="E22" s="7" t="n">
        <v>4</v>
      </c>
      <c r="F22" s="7" t="n">
        <v>3.5</v>
      </c>
      <c r="G22" s="7" t="n">
        <v>3</v>
      </c>
      <c r="H22" s="7" t="n">
        <v>2.5</v>
      </c>
    </row>
    <row r="23" customFormat="false" ht="15" hidden="false" customHeight="false" outlineLevel="0" collapsed="false">
      <c r="A23" s="6" t="s">
        <v>91</v>
      </c>
      <c r="B23" s="7" t="n">
        <v>28.5</v>
      </c>
      <c r="C23" s="7" t="n">
        <v>29.5</v>
      </c>
      <c r="D23" s="7" t="n">
        <v>33</v>
      </c>
      <c r="E23" s="7" t="n">
        <v>38.5</v>
      </c>
      <c r="F23" s="7" t="n">
        <v>44</v>
      </c>
      <c r="G23" s="7" t="n">
        <v>48.5</v>
      </c>
      <c r="H23" s="7" t="n">
        <v>52</v>
      </c>
    </row>
    <row r="24" customFormat="false" ht="15" hidden="false" customHeight="false" outlineLevel="0" collapsed="false">
      <c r="A24" s="6" t="s">
        <v>92</v>
      </c>
      <c r="B24" s="7" t="n">
        <v>8.5</v>
      </c>
      <c r="C24" s="7" t="n">
        <v>9</v>
      </c>
      <c r="D24" s="7" t="n">
        <v>10.5</v>
      </c>
      <c r="E24" s="7" t="n">
        <v>12</v>
      </c>
      <c r="F24" s="7" t="n">
        <v>13.5</v>
      </c>
      <c r="G24" s="7" t="n">
        <v>14.8</v>
      </c>
      <c r="H24" s="7" t="n">
        <v>16</v>
      </c>
    </row>
    <row r="25" customFormat="false" ht="15" hidden="false" customHeight="false" outlineLevel="0" collapsed="false">
      <c r="A25" s="6" t="s">
        <v>93</v>
      </c>
      <c r="B25" s="7" t="n">
        <v>5.8</v>
      </c>
      <c r="C25" s="7" t="n">
        <v>6.2</v>
      </c>
      <c r="D25" s="7" t="n">
        <v>7</v>
      </c>
      <c r="E25" s="7" t="n">
        <v>8</v>
      </c>
      <c r="F25" s="7" t="n">
        <v>9</v>
      </c>
      <c r="G25" s="7" t="n">
        <v>10</v>
      </c>
      <c r="H25" s="7" t="n">
        <v>11</v>
      </c>
    </row>
    <row r="26" customFormat="false" ht="15" hidden="false" customHeight="false" outlineLevel="0" collapsed="false">
      <c r="A26" s="6" t="s">
        <v>94</v>
      </c>
      <c r="B26" s="14" t="n">
        <f aca="false">Assumptions!B30</f>
        <v>26.5</v>
      </c>
      <c r="C26" s="14" t="n">
        <f aca="false">Assumptions!C30</f>
        <v>25</v>
      </c>
      <c r="D26" s="14" t="n">
        <f aca="false">Assumptions!D30</f>
        <v>22.5</v>
      </c>
      <c r="E26" s="14" t="n">
        <f aca="false">Assumptions!E30</f>
        <v>19.5</v>
      </c>
      <c r="F26" s="14" t="n">
        <f aca="false">Assumptions!F30</f>
        <v>16.5</v>
      </c>
      <c r="G26" s="14" t="n">
        <f aca="false">Assumptions!G30</f>
        <v>13.5</v>
      </c>
      <c r="H26" s="14" t="n">
        <f aca="false">Assumptions!H30</f>
        <v>11</v>
      </c>
    </row>
    <row r="27" customFormat="false" ht="15" hidden="false" customHeight="false" outlineLevel="0" collapsed="false">
      <c r="A27" s="6" t="s">
        <v>95</v>
      </c>
      <c r="B27" s="7" t="n">
        <v>9.5</v>
      </c>
      <c r="C27" s="7" t="n">
        <v>10</v>
      </c>
      <c r="D27" s="7" t="n">
        <v>11.5</v>
      </c>
      <c r="E27" s="7" t="n">
        <v>12.5</v>
      </c>
      <c r="F27" s="7" t="n">
        <v>13.5</v>
      </c>
      <c r="G27" s="7" t="n">
        <v>14.5</v>
      </c>
      <c r="H27" s="7" t="n">
        <v>15.5</v>
      </c>
    </row>
    <row r="28" customFormat="false" ht="15" hidden="false" customHeight="false" outlineLevel="0" collapsed="false">
      <c r="A28" s="4" t="s">
        <v>96</v>
      </c>
      <c r="B28" s="21" t="n">
        <f aca="false">SUM(B22:B27)</f>
        <v>84.3</v>
      </c>
      <c r="C28" s="21" t="n">
        <f aca="false">SUM(C22:C27)</f>
        <v>84.7</v>
      </c>
      <c r="D28" s="21" t="n">
        <f aca="false">SUM(D22:D27)</f>
        <v>89</v>
      </c>
      <c r="E28" s="21" t="n">
        <f aca="false">SUM(E22:E27)</f>
        <v>94.5</v>
      </c>
      <c r="F28" s="21" t="n">
        <f aca="false">SUM(F22:F27)</f>
        <v>100</v>
      </c>
      <c r="G28" s="21" t="n">
        <f aca="false">SUM(G22:G27)</f>
        <v>104.3</v>
      </c>
      <c r="H28" s="21" t="n">
        <f aca="false">SUM(H22:H27)</f>
        <v>108</v>
      </c>
    </row>
    <row r="30" customFormat="false" ht="15" hidden="false" customHeight="false" outlineLevel="0" collapsed="false">
      <c r="A30" s="4" t="s">
        <v>97</v>
      </c>
      <c r="B30" s="5"/>
      <c r="C30" s="5"/>
      <c r="D30" s="5"/>
      <c r="E30" s="5"/>
      <c r="F30" s="5"/>
      <c r="G30" s="5"/>
      <c r="H30" s="5"/>
    </row>
    <row r="31" customFormat="false" ht="15" hidden="false" customHeight="false" outlineLevel="0" collapsed="false">
      <c r="A31" s="6" t="s">
        <v>98</v>
      </c>
      <c r="B31" s="7" t="n">
        <v>13.5</v>
      </c>
      <c r="C31" s="7" t="n">
        <v>14.2</v>
      </c>
      <c r="D31" s="7" t="n">
        <v>15</v>
      </c>
      <c r="E31" s="7" t="n">
        <v>15.8</v>
      </c>
      <c r="F31" s="7" t="n">
        <v>16.5</v>
      </c>
      <c r="G31" s="7" t="n">
        <v>17.2</v>
      </c>
      <c r="H31" s="7" t="n">
        <v>17.8</v>
      </c>
    </row>
    <row r="32" customFormat="false" ht="15" hidden="false" customHeight="false" outlineLevel="0" collapsed="false">
      <c r="A32" s="6" t="s">
        <v>99</v>
      </c>
      <c r="B32" s="7" t="n">
        <v>-18.5</v>
      </c>
      <c r="C32" s="7" t="n">
        <v>-17</v>
      </c>
      <c r="D32" s="7" t="n">
        <v>-14.5</v>
      </c>
      <c r="E32" s="7" t="n">
        <v>-11.5</v>
      </c>
      <c r="F32" s="7" t="n">
        <v>-8</v>
      </c>
      <c r="G32" s="7" t="n">
        <v>-4.5</v>
      </c>
      <c r="H32" s="7" t="n">
        <v>-0.5</v>
      </c>
    </row>
    <row r="33" customFormat="false" ht="15" hidden="false" customHeight="false" outlineLevel="0" collapsed="false">
      <c r="A33" s="17" t="s">
        <v>100</v>
      </c>
      <c r="B33" s="18" t="n">
        <f aca="false">SUM(B31:B32)</f>
        <v>-5</v>
      </c>
      <c r="C33" s="18" t="n">
        <f aca="false">SUM(C31:C32)</f>
        <v>-2.8</v>
      </c>
      <c r="D33" s="18" t="n">
        <f aca="false">SUM(D31:D32)</f>
        <v>0.5</v>
      </c>
      <c r="E33" s="18" t="n">
        <f aca="false">SUM(E31:E32)</f>
        <v>4.3</v>
      </c>
      <c r="F33" s="18" t="n">
        <f aca="false">SUM(F31:F32)</f>
        <v>8.5</v>
      </c>
      <c r="G33" s="18" t="n">
        <f aca="false">SUM(G31:G32)</f>
        <v>12.7</v>
      </c>
      <c r="H33" s="18" t="n">
        <f aca="false">SUM(H31:H32)</f>
        <v>17.3</v>
      </c>
    </row>
    <row r="34" customFormat="false" ht="15" hidden="false" customHeight="false" outlineLevel="0" collapsed="false">
      <c r="A34" s="25" t="s">
        <v>101</v>
      </c>
      <c r="B34" s="26" t="n">
        <f aca="false">B28+B33</f>
        <v>79.3</v>
      </c>
      <c r="C34" s="26" t="n">
        <f aca="false">C28+C33</f>
        <v>81.9</v>
      </c>
      <c r="D34" s="26" t="n">
        <f aca="false">D28+D33</f>
        <v>89.5</v>
      </c>
      <c r="E34" s="26" t="n">
        <f aca="false">E28+E33</f>
        <v>98.8</v>
      </c>
      <c r="F34" s="26" t="n">
        <f aca="false">F28+F33</f>
        <v>108.5</v>
      </c>
      <c r="G34" s="26" t="n">
        <f aca="false">G28+G33</f>
        <v>117</v>
      </c>
      <c r="H34" s="26" t="n">
        <f aca="false">H28+H33</f>
        <v>125.3</v>
      </c>
    </row>
    <row r="36" customFormat="false" ht="15" hidden="false" customHeight="false" outlineLevel="0" collapsed="false">
      <c r="A36" s="4" t="s">
        <v>102</v>
      </c>
      <c r="B36" s="5"/>
      <c r="C36" s="5"/>
      <c r="D36" s="5"/>
      <c r="E36" s="5"/>
      <c r="F36" s="5"/>
      <c r="G36" s="5"/>
      <c r="H36" s="5"/>
    </row>
    <row r="37" customFormat="false" ht="15" hidden="false" customHeight="false" outlineLevel="0" collapsed="false">
      <c r="A37" s="27" t="s">
        <v>33</v>
      </c>
      <c r="B37" s="28" t="n">
        <f aca="false">Assumptions!B30</f>
        <v>26.5</v>
      </c>
      <c r="C37" s="28" t="n">
        <f aca="false">Assumptions!C30</f>
        <v>25</v>
      </c>
      <c r="D37" s="28" t="n">
        <f aca="false">Assumptions!D30</f>
        <v>22.5</v>
      </c>
      <c r="E37" s="28" t="n">
        <f aca="false">Assumptions!E30</f>
        <v>19.5</v>
      </c>
      <c r="F37" s="28" t="n">
        <f aca="false">Assumptions!F30</f>
        <v>16.5</v>
      </c>
      <c r="G37" s="28" t="n">
        <f aca="false">Assumptions!G30</f>
        <v>13.5</v>
      </c>
      <c r="H37" s="28" t="n">
        <f aca="false">Assumptions!H30</f>
        <v>11</v>
      </c>
    </row>
    <row r="38" customFormat="false" ht="15" hidden="false" customHeight="false" outlineLevel="0" collapsed="false">
      <c r="A38" s="6" t="s">
        <v>103</v>
      </c>
      <c r="B38" s="20" t="n">
        <f aca="false">B37-B6</f>
        <v>22</v>
      </c>
      <c r="C38" s="20" t="n">
        <f aca="false">C37-C6</f>
        <v>19.8</v>
      </c>
      <c r="D38" s="20" t="n">
        <f aca="false">D37-D6</f>
        <v>14.7</v>
      </c>
      <c r="E38" s="20" t="n">
        <f aca="false">E37-E6</f>
        <v>10</v>
      </c>
      <c r="F38" s="20" t="n">
        <f aca="false">F37-F6</f>
        <v>5.5</v>
      </c>
      <c r="G38" s="20" t="n">
        <f aca="false">G37-G6</f>
        <v>0</v>
      </c>
      <c r="H38" s="20" t="n">
        <f aca="false">H37-H6</f>
        <v>-5.5</v>
      </c>
    </row>
    <row r="39" customFormat="false" ht="15" hidden="false" customHeight="false" outlineLevel="0" collapsed="false">
      <c r="A39" s="6" t="s">
        <v>104</v>
      </c>
      <c r="B39" s="29" t="n">
        <f aca="false">B38/'Income Statement'!B30</f>
        <v>3.05555555555556</v>
      </c>
      <c r="C39" s="29" t="n">
        <f aca="false">C38/'Income Statement'!C30</f>
        <v>2.67567567567568</v>
      </c>
      <c r="D39" s="29" t="n">
        <f aca="false">D38/'Income Statement'!D30</f>
        <v>1.61538461538462</v>
      </c>
      <c r="E39" s="29" t="n">
        <f aca="false">E38/'Income Statement'!E30</f>
        <v>0.87719298245614</v>
      </c>
      <c r="F39" s="29" t="n">
        <f aca="false">F38/'Income Statement'!F30</f>
        <v>0.407407407407407</v>
      </c>
      <c r="G39" s="29" t="n">
        <f aca="false">G38/'Income Statement'!G30</f>
        <v>0</v>
      </c>
      <c r="H39" s="29" t="n">
        <f aca="false">H38/'Income Statement'!H30</f>
        <v>-0.329341317365269</v>
      </c>
    </row>
    <row r="40" customFormat="false" ht="15" hidden="false" customHeight="false" outlineLevel="0" collapsed="false">
      <c r="A40" s="6" t="s">
        <v>105</v>
      </c>
      <c r="B40" s="29" t="n">
        <f aca="false">'Income Statement'!B30/Assumptions!B18</f>
        <v>7.2</v>
      </c>
      <c r="C40" s="29" t="n">
        <f aca="false">'Income Statement'!C30/Assumptions!C18</f>
        <v>9.25</v>
      </c>
      <c r="D40" s="29" t="n">
        <f aca="false">'Income Statement'!D30/Assumptions!D18</f>
        <v>15.1666666666667</v>
      </c>
      <c r="E40" s="29" t="n">
        <f aca="false">'Income Statement'!E30/Assumptions!E18</f>
        <v>22.8</v>
      </c>
      <c r="F40" s="29" t="n">
        <f aca="false">'Income Statement'!F30/Assumptions!F18</f>
        <v>33.75</v>
      </c>
      <c r="G40" s="29" t="n">
        <f aca="false">'Income Statement'!G30/Assumptions!G18</f>
        <v>51</v>
      </c>
      <c r="H40" s="29" t="n">
        <f aca="false">'Income Statement'!H30/Assumptions!H18</f>
        <v>83.5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7030A0"/>
    <pageSetUpPr fitToPage="false"/>
  </sheetPr>
  <dimension ref="A1:H3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6"/>
    <col collapsed="false" customWidth="true" hidden="false" outlineLevel="0" max="8" min="2" style="0" width="13"/>
  </cols>
  <sheetData>
    <row r="1" customFormat="false" ht="18" hidden="false" customHeight="true" outlineLevel="0" collapsed="false">
      <c r="A1" s="1" t="s">
        <v>106</v>
      </c>
    </row>
    <row r="2" customFormat="false" ht="15" hidden="false" customHeight="false" outlineLevel="0" collapsed="false">
      <c r="A2" s="2" t="s">
        <v>44</v>
      </c>
    </row>
    <row r="4" customFormat="false" ht="27.75" hidden="false" customHeight="true" outlineLevel="0" collapsed="false">
      <c r="A4" s="3"/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</row>
    <row r="5" customFormat="false" ht="15" hidden="false" customHeight="false" outlineLevel="0" collapsed="false">
      <c r="A5" s="4" t="s">
        <v>107</v>
      </c>
      <c r="B5" s="5"/>
      <c r="C5" s="5"/>
      <c r="D5" s="5"/>
      <c r="E5" s="5"/>
      <c r="F5" s="5"/>
      <c r="G5" s="5"/>
      <c r="H5" s="5"/>
    </row>
    <row r="6" customFormat="false" ht="15" hidden="false" customHeight="false" outlineLevel="0" collapsed="false">
      <c r="A6" s="6" t="s">
        <v>62</v>
      </c>
      <c r="B6" s="14" t="n">
        <f aca="false">'Income Statement'!B26</f>
        <v>3.674</v>
      </c>
      <c r="C6" s="14" t="n">
        <f aca="false">'Income Statement'!C26</f>
        <v>3.818</v>
      </c>
      <c r="D6" s="14" t="n">
        <f aca="false">'Income Statement'!D26</f>
        <v>5.1336</v>
      </c>
      <c r="E6" s="14" t="n">
        <f aca="false">'Income Statement'!E26</f>
        <v>6.8475</v>
      </c>
      <c r="F6" s="14" t="n">
        <f aca="false">'Income Statement'!F26</f>
        <v>8.4975</v>
      </c>
      <c r="G6" s="14" t="n">
        <f aca="false">'Income Statement'!G26</f>
        <v>9.9</v>
      </c>
      <c r="H6" s="14" t="n">
        <f aca="false">'Income Statement'!H26</f>
        <v>11.055</v>
      </c>
    </row>
    <row r="7" customFormat="false" ht="15" hidden="false" customHeight="false" outlineLevel="0" collapsed="false">
      <c r="A7" s="6" t="s">
        <v>108</v>
      </c>
      <c r="B7" s="14" t="n">
        <f aca="false">'Income Statement'!B29</f>
        <v>1.8</v>
      </c>
      <c r="C7" s="14" t="n">
        <f aca="false">'Income Statement'!C29</f>
        <v>2</v>
      </c>
      <c r="D7" s="14" t="n">
        <f aca="false">'Income Statement'!D29</f>
        <v>2.3</v>
      </c>
      <c r="E7" s="14" t="n">
        <f aca="false">'Income Statement'!E29</f>
        <v>2.6</v>
      </c>
      <c r="F7" s="14" t="n">
        <f aca="false">'Income Statement'!F29</f>
        <v>2.8</v>
      </c>
      <c r="G7" s="14" t="n">
        <f aca="false">'Income Statement'!G29</f>
        <v>3</v>
      </c>
      <c r="H7" s="14" t="n">
        <f aca="false">'Income Statement'!H29</f>
        <v>3.1</v>
      </c>
    </row>
    <row r="8" customFormat="false" ht="15" hidden="false" customHeight="false" outlineLevel="0" collapsed="false">
      <c r="A8" s="6" t="s">
        <v>109</v>
      </c>
      <c r="B8" s="7" t="n">
        <v>0.8</v>
      </c>
      <c r="C8" s="7" t="n">
        <v>0.9</v>
      </c>
      <c r="D8" s="7" t="n">
        <v>1</v>
      </c>
      <c r="E8" s="7" t="n">
        <v>1.1</v>
      </c>
      <c r="F8" s="7" t="n">
        <v>1.2</v>
      </c>
      <c r="G8" s="7" t="n">
        <v>1.3</v>
      </c>
      <c r="H8" s="7" t="n">
        <v>1.4</v>
      </c>
    </row>
    <row r="9" customFormat="false" ht="15" hidden="false" customHeight="false" outlineLevel="0" collapsed="false">
      <c r="A9" s="6" t="s">
        <v>110</v>
      </c>
      <c r="B9" s="7" t="n">
        <v>1.5</v>
      </c>
      <c r="C9" s="7" t="n">
        <v>0.8</v>
      </c>
      <c r="D9" s="7" t="n">
        <v>2</v>
      </c>
      <c r="E9" s="7" t="n">
        <v>2.5</v>
      </c>
      <c r="F9" s="7" t="n">
        <v>2.5</v>
      </c>
      <c r="G9" s="7" t="n">
        <v>2.5</v>
      </c>
      <c r="H9" s="7" t="n">
        <v>2.5</v>
      </c>
    </row>
    <row r="10" customFormat="false" ht="15" hidden="false" customHeight="false" outlineLevel="0" collapsed="false">
      <c r="A10" s="6" t="s">
        <v>111</v>
      </c>
      <c r="B10" s="7" t="n">
        <v>0.5</v>
      </c>
      <c r="C10" s="7" t="n">
        <v>0.6</v>
      </c>
      <c r="D10" s="7" t="n">
        <v>0.7</v>
      </c>
      <c r="E10" s="7" t="n">
        <v>0.6</v>
      </c>
      <c r="F10" s="7" t="n">
        <v>0.5</v>
      </c>
      <c r="G10" s="7" t="n">
        <v>0.5</v>
      </c>
      <c r="H10" s="7" t="n">
        <v>0.5</v>
      </c>
    </row>
    <row r="11" customFormat="false" ht="15" hidden="false" customHeight="false" outlineLevel="0" collapsed="false">
      <c r="A11" s="17" t="s">
        <v>112</v>
      </c>
      <c r="B11" s="30" t="n">
        <f aca="false">Assumptions!B24</f>
        <v>8.5</v>
      </c>
      <c r="C11" s="30" t="n">
        <f aca="false">Assumptions!C24</f>
        <v>9.3</v>
      </c>
      <c r="D11" s="30" t="n">
        <f aca="false">Assumptions!D24</f>
        <v>11.2</v>
      </c>
      <c r="E11" s="30" t="n">
        <f aca="false">Assumptions!E24</f>
        <v>13.5</v>
      </c>
      <c r="F11" s="30" t="n">
        <f aca="false">Assumptions!F24</f>
        <v>15.5</v>
      </c>
      <c r="G11" s="30" t="n">
        <f aca="false">Assumptions!G24</f>
        <v>17.2</v>
      </c>
      <c r="H11" s="30" t="n">
        <f aca="false">Assumptions!H24</f>
        <v>18.5</v>
      </c>
    </row>
    <row r="13" customFormat="false" ht="15" hidden="false" customHeight="false" outlineLevel="0" collapsed="false">
      <c r="A13" s="4" t="s">
        <v>113</v>
      </c>
      <c r="B13" s="5"/>
      <c r="C13" s="5"/>
      <c r="D13" s="5"/>
      <c r="E13" s="5"/>
      <c r="F13" s="5"/>
      <c r="G13" s="5"/>
      <c r="H13" s="5"/>
    </row>
    <row r="14" customFormat="false" ht="15" hidden="false" customHeight="false" outlineLevel="0" collapsed="false">
      <c r="A14" s="6" t="s">
        <v>114</v>
      </c>
      <c r="B14" s="14" t="n">
        <f aca="false">-Assumptions!B25</f>
        <v>-1</v>
      </c>
      <c r="C14" s="14" t="n">
        <f aca="false">-Assumptions!C25</f>
        <v>-1.1</v>
      </c>
      <c r="D14" s="14" t="n">
        <f aca="false">-Assumptions!D25</f>
        <v>-1.5</v>
      </c>
      <c r="E14" s="14" t="n">
        <f aca="false">-Assumptions!E25</f>
        <v>-2</v>
      </c>
      <c r="F14" s="14" t="n">
        <f aca="false">-Assumptions!F25</f>
        <v>-2.2</v>
      </c>
      <c r="G14" s="14" t="n">
        <f aca="false">-Assumptions!G25</f>
        <v>-2.2</v>
      </c>
      <c r="H14" s="14" t="n">
        <f aca="false">-Assumptions!H25</f>
        <v>-2.2</v>
      </c>
    </row>
    <row r="15" customFormat="false" ht="15" hidden="false" customHeight="false" outlineLevel="0" collapsed="false">
      <c r="A15" s="6" t="s">
        <v>115</v>
      </c>
      <c r="B15" s="7" t="n">
        <v>0</v>
      </c>
      <c r="C15" s="7" t="n">
        <v>-0.3</v>
      </c>
      <c r="D15" s="7" t="n">
        <v>-0.5</v>
      </c>
      <c r="E15" s="7" t="n">
        <v>-0.5</v>
      </c>
      <c r="F15" s="7" t="n">
        <v>-0.5</v>
      </c>
      <c r="G15" s="7" t="n">
        <v>-0.5</v>
      </c>
      <c r="H15" s="7" t="n">
        <v>-0.5</v>
      </c>
    </row>
    <row r="16" customFormat="false" ht="15" hidden="false" customHeight="false" outlineLevel="0" collapsed="false">
      <c r="A16" s="6" t="s">
        <v>116</v>
      </c>
      <c r="B16" s="7" t="n">
        <v>-0.5</v>
      </c>
      <c r="C16" s="7" t="n">
        <v>-0.4</v>
      </c>
      <c r="D16" s="7" t="n">
        <v>-0.5</v>
      </c>
      <c r="E16" s="7" t="n">
        <v>-0.5</v>
      </c>
      <c r="F16" s="7" t="n">
        <v>-0.5</v>
      </c>
      <c r="G16" s="7" t="n">
        <v>-0.5</v>
      </c>
      <c r="H16" s="7" t="n">
        <v>-0.5</v>
      </c>
    </row>
    <row r="17" customFormat="false" ht="15" hidden="false" customHeight="false" outlineLevel="0" collapsed="false">
      <c r="A17" s="17" t="s">
        <v>117</v>
      </c>
      <c r="B17" s="18" t="n">
        <f aca="false">SUM(B14:B16)</f>
        <v>-1.5</v>
      </c>
      <c r="C17" s="18" t="n">
        <f aca="false">SUM(C14:C16)</f>
        <v>-1.8</v>
      </c>
      <c r="D17" s="18" t="n">
        <f aca="false">SUM(D14:D16)</f>
        <v>-2.5</v>
      </c>
      <c r="E17" s="18" t="n">
        <f aca="false">SUM(E14:E16)</f>
        <v>-3</v>
      </c>
      <c r="F17" s="18" t="n">
        <f aca="false">SUM(F14:F16)</f>
        <v>-3.2</v>
      </c>
      <c r="G17" s="18" t="n">
        <f aca="false">SUM(G14:G16)</f>
        <v>-3.2</v>
      </c>
      <c r="H17" s="18" t="n">
        <f aca="false">SUM(H14:H16)</f>
        <v>-3.2</v>
      </c>
    </row>
    <row r="19" customFormat="false" ht="15" hidden="false" customHeight="false" outlineLevel="0" collapsed="false">
      <c r="A19" s="4" t="s">
        <v>118</v>
      </c>
      <c r="B19" s="5"/>
      <c r="C19" s="5"/>
      <c r="D19" s="5"/>
      <c r="E19" s="5"/>
      <c r="F19" s="5"/>
      <c r="G19" s="5"/>
      <c r="H19" s="5"/>
    </row>
    <row r="20" customFormat="false" ht="15" hidden="false" customHeight="false" outlineLevel="0" collapsed="false">
      <c r="A20" s="6" t="s">
        <v>119</v>
      </c>
      <c r="B20" s="14" t="n">
        <f aca="false">-Assumptions!B27</f>
        <v>-2.5</v>
      </c>
      <c r="C20" s="14" t="n">
        <f aca="false">-Assumptions!C27</f>
        <v>-4</v>
      </c>
      <c r="D20" s="14" t="n">
        <f aca="false">-Assumptions!D27</f>
        <v>-5.5</v>
      </c>
      <c r="E20" s="14" t="n">
        <f aca="false">-Assumptions!E27</f>
        <v>-7</v>
      </c>
      <c r="F20" s="14" t="n">
        <f aca="false">-Assumptions!F27</f>
        <v>-7.5</v>
      </c>
      <c r="G20" s="14" t="n">
        <f aca="false">-Assumptions!G27</f>
        <v>-8</v>
      </c>
      <c r="H20" s="14" t="n">
        <f aca="false">-Assumptions!H27</f>
        <v>-8.5</v>
      </c>
    </row>
    <row r="21" customFormat="false" ht="15" hidden="false" customHeight="false" outlineLevel="0" collapsed="false">
      <c r="A21" s="6" t="s">
        <v>120</v>
      </c>
      <c r="B21" s="20" t="n">
        <f aca="false">-Assumptions!B28*Assumptions!B29/1000</f>
        <v>-0.8687</v>
      </c>
      <c r="C21" s="20" t="n">
        <f aca="false">-Assumptions!C28*Assumptions!C29/1000</f>
        <v>-1.246</v>
      </c>
      <c r="D21" s="20" t="n">
        <f aca="false">-Assumptions!D28*Assumptions!D29/1000</f>
        <v>-1.407</v>
      </c>
      <c r="E21" s="20" t="n">
        <f aca="false">-Assumptions!E28*Assumptions!E29/1000</f>
        <v>-1.5876</v>
      </c>
      <c r="F21" s="20" t="n">
        <f aca="false">-Assumptions!F28*Assumptions!F29/1000</f>
        <v>-1.711</v>
      </c>
      <c r="G21" s="20" t="n">
        <f aca="false">-Assumptions!G28*Assumptions!G29/1000</f>
        <v>-1.8315</v>
      </c>
      <c r="H21" s="20" t="n">
        <f aca="false">-Assumptions!H28*Assumptions!H29/1000</f>
        <v>-1.9425</v>
      </c>
    </row>
    <row r="22" customFormat="false" ht="15" hidden="false" customHeight="false" outlineLevel="0" collapsed="false">
      <c r="A22" s="6" t="s">
        <v>121</v>
      </c>
      <c r="B22" s="7" t="n">
        <v>-2</v>
      </c>
      <c r="C22" s="7" t="n">
        <v>-1.5</v>
      </c>
      <c r="D22" s="7" t="n">
        <v>-2.5</v>
      </c>
      <c r="E22" s="7" t="n">
        <v>-3</v>
      </c>
      <c r="F22" s="7" t="n">
        <v>-3</v>
      </c>
      <c r="G22" s="7" t="n">
        <v>-3</v>
      </c>
      <c r="H22" s="7" t="n">
        <v>-2.5</v>
      </c>
    </row>
    <row r="23" customFormat="false" ht="15" hidden="false" customHeight="false" outlineLevel="0" collapsed="false">
      <c r="A23" s="6" t="s">
        <v>122</v>
      </c>
      <c r="B23" s="7" t="n">
        <v>-0.3</v>
      </c>
      <c r="C23" s="7" t="n">
        <v>-0.3</v>
      </c>
      <c r="D23" s="7" t="n">
        <v>-0.3</v>
      </c>
      <c r="E23" s="7" t="n">
        <v>-0.3</v>
      </c>
      <c r="F23" s="7" t="n">
        <v>-0.3</v>
      </c>
      <c r="G23" s="7" t="n">
        <v>-0.3</v>
      </c>
      <c r="H23" s="7" t="n">
        <v>-0.3</v>
      </c>
    </row>
    <row r="24" customFormat="false" ht="15" hidden="false" customHeight="false" outlineLevel="0" collapsed="false">
      <c r="A24" s="17" t="s">
        <v>123</v>
      </c>
      <c r="B24" s="18" t="n">
        <f aca="false">SUM(B20:B23)</f>
        <v>-5.6687</v>
      </c>
      <c r="C24" s="18" t="n">
        <f aca="false">SUM(C20:C23)</f>
        <v>-7.046</v>
      </c>
      <c r="D24" s="18" t="n">
        <f aca="false">SUM(D20:D23)</f>
        <v>-9.707</v>
      </c>
      <c r="E24" s="18" t="n">
        <f aca="false">SUM(E20:E23)</f>
        <v>-11.8876</v>
      </c>
      <c r="F24" s="18" t="n">
        <f aca="false">SUM(F20:F23)</f>
        <v>-12.511</v>
      </c>
      <c r="G24" s="18" t="n">
        <f aca="false">SUM(G20:G23)</f>
        <v>-13.1315</v>
      </c>
      <c r="H24" s="18" t="n">
        <f aca="false">SUM(H20:H23)</f>
        <v>-13.2425</v>
      </c>
    </row>
    <row r="26" customFormat="false" ht="15" hidden="false" customHeight="false" outlineLevel="0" collapsed="false">
      <c r="A26" s="4" t="s">
        <v>124</v>
      </c>
      <c r="B26" s="21" t="n">
        <f aca="false">B11+B17+B24</f>
        <v>1.3313</v>
      </c>
      <c r="C26" s="21" t="n">
        <f aca="false">C11+C17+C24</f>
        <v>0.454000000000001</v>
      </c>
      <c r="D26" s="21" t="n">
        <f aca="false">D11+D17+D24</f>
        <v>-1.007</v>
      </c>
      <c r="E26" s="21" t="n">
        <f aca="false">E11+E17+E24</f>
        <v>-1.3876</v>
      </c>
      <c r="F26" s="21" t="n">
        <f aca="false">F11+F17+F24</f>
        <v>-0.210999999999999</v>
      </c>
      <c r="G26" s="21" t="n">
        <f aca="false">G11+G17+G24</f>
        <v>0.868500000000001</v>
      </c>
      <c r="H26" s="21" t="n">
        <f aca="false">H11+H17+H24</f>
        <v>2.0575</v>
      </c>
    </row>
    <row r="27" customFormat="false" ht="15" hidden="false" customHeight="false" outlineLevel="0" collapsed="false">
      <c r="A27" s="17" t="s">
        <v>125</v>
      </c>
      <c r="B27" s="30" t="n">
        <f aca="false">Assumptions!B26</f>
        <v>7.5</v>
      </c>
      <c r="C27" s="30" t="n">
        <f aca="false">Assumptions!C26</f>
        <v>8.2</v>
      </c>
      <c r="D27" s="30" t="n">
        <f aca="false">Assumptions!D26</f>
        <v>9.7</v>
      </c>
      <c r="E27" s="30" t="n">
        <f aca="false">Assumptions!E26</f>
        <v>11.5</v>
      </c>
      <c r="F27" s="30" t="n">
        <f aca="false">Assumptions!F26</f>
        <v>13.3</v>
      </c>
      <c r="G27" s="30" t="n">
        <f aca="false">Assumptions!G26</f>
        <v>15</v>
      </c>
      <c r="H27" s="30" t="n">
        <f aca="false">Assumptions!H26</f>
        <v>16.3</v>
      </c>
    </row>
    <row r="28" customFormat="false" ht="15" hidden="false" customHeight="false" outlineLevel="0" collapsed="false">
      <c r="A28" s="15" t="s">
        <v>126</v>
      </c>
      <c r="B28" s="19" t="n">
        <f aca="false">B27/'Income Statement'!B9</f>
        <v>0.0772399588053553</v>
      </c>
      <c r="C28" s="19" t="n">
        <f aca="false">C27/'Income Statement'!C9</f>
        <v>0.0874200426439232</v>
      </c>
      <c r="D28" s="19" t="n">
        <f aca="false">D27/'Income Statement'!D9</f>
        <v>0.0869955156950673</v>
      </c>
      <c r="E28" s="19" t="n">
        <f aca="false">E27/'Income Statement'!E9</f>
        <v>0.0836972343522562</v>
      </c>
      <c r="F28" s="19" t="n">
        <f aca="false">F27/'Income Statement'!F9</f>
        <v>0.0843908629441624</v>
      </c>
      <c r="G28" s="19" t="n">
        <f aca="false">G27/'Income Statement'!G9</f>
        <v>0.0856164383561644</v>
      </c>
      <c r="H28" s="19" t="n">
        <f aca="false">H27/'Income Statement'!H9</f>
        <v>0.0859704641350211</v>
      </c>
    </row>
    <row r="29" customFormat="false" ht="15" hidden="false" customHeight="false" outlineLevel="0" collapsed="false">
      <c r="A29" s="15" t="s">
        <v>127</v>
      </c>
      <c r="B29" s="31" t="n">
        <f aca="false">B27*1000/Assumptions!B29</f>
        <v>10.2739726027397</v>
      </c>
      <c r="C29" s="31" t="n">
        <f aca="false">C27*1000/Assumptions!C29</f>
        <v>11.7142857142857</v>
      </c>
      <c r="D29" s="31" t="n">
        <f aca="false">D27*1000/Assumptions!D29</f>
        <v>14.4776119402985</v>
      </c>
      <c r="E29" s="31" t="n">
        <f aca="false">E27*1000/Assumptions!E29</f>
        <v>18.2539682539683</v>
      </c>
      <c r="F29" s="31" t="n">
        <f aca="false">F27*1000/Assumptions!F29</f>
        <v>22.5423728813559</v>
      </c>
      <c r="G29" s="31" t="n">
        <f aca="false">G27*1000/Assumptions!G29</f>
        <v>27.027027027027</v>
      </c>
      <c r="H29" s="31" t="n">
        <f aca="false">H27*1000/Assumptions!H29</f>
        <v>31.047619047619</v>
      </c>
    </row>
    <row r="30" customFormat="false" ht="15" hidden="false" customHeight="false" outlineLevel="0" collapsed="false">
      <c r="A30" s="4" t="s">
        <v>128</v>
      </c>
      <c r="B30" s="21" t="n">
        <f aca="false">Assumptions!B27+Assumptions!B28*Assumptions!B29/1000</f>
        <v>3.3687</v>
      </c>
      <c r="C30" s="21" t="n">
        <f aca="false">Assumptions!C27+Assumptions!C28*Assumptions!C29/1000</f>
        <v>5.246</v>
      </c>
      <c r="D30" s="21" t="n">
        <f aca="false">Assumptions!D27+Assumptions!D28*Assumptions!D29/1000</f>
        <v>6.907</v>
      </c>
      <c r="E30" s="21" t="n">
        <f aca="false">Assumptions!E27+Assumptions!E28*Assumptions!E29/1000</f>
        <v>8.5876</v>
      </c>
      <c r="F30" s="21" t="n">
        <f aca="false">Assumptions!F27+Assumptions!F28*Assumptions!F29/1000</f>
        <v>9.211</v>
      </c>
      <c r="G30" s="21" t="n">
        <f aca="false">Assumptions!G27+Assumptions!G28*Assumptions!G29/1000</f>
        <v>9.8315</v>
      </c>
      <c r="H30" s="21" t="n">
        <f aca="false">Assumptions!H27+Assumptions!H28*Assumptions!H29/1000</f>
        <v>10.4425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C00000"/>
    <pageSetUpPr fitToPage="false"/>
  </sheetPr>
  <dimension ref="A1:G7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2"/>
    <col collapsed="false" customWidth="true" hidden="false" outlineLevel="0" max="7" min="2" style="0" width="16"/>
  </cols>
  <sheetData>
    <row r="1" customFormat="false" ht="18" hidden="false" customHeight="true" outlineLevel="0" collapsed="false">
      <c r="A1" s="1" t="s">
        <v>129</v>
      </c>
    </row>
    <row r="2" customFormat="false" ht="15" hidden="false" customHeight="false" outlineLevel="0" collapsed="false">
      <c r="A2" s="2" t="s">
        <v>130</v>
      </c>
    </row>
    <row r="4" customFormat="false" ht="27.75" hidden="false" customHeight="true" outlineLevel="0" collapsed="false">
      <c r="A4" s="3"/>
      <c r="B4" s="3" t="s">
        <v>6</v>
      </c>
      <c r="C4" s="3" t="s">
        <v>7</v>
      </c>
      <c r="D4" s="3" t="s">
        <v>8</v>
      </c>
      <c r="E4" s="3" t="s">
        <v>9</v>
      </c>
      <c r="F4" s="3"/>
      <c r="G4" s="3"/>
    </row>
    <row r="5" customFormat="false" ht="15" hidden="false" customHeight="false" outlineLevel="0" collapsed="false">
      <c r="A5" s="4" t="s">
        <v>131</v>
      </c>
      <c r="B5" s="5"/>
      <c r="C5" s="5"/>
      <c r="D5" s="5"/>
      <c r="E5" s="5"/>
      <c r="F5" s="5"/>
    </row>
    <row r="6" customFormat="false" ht="36" hidden="false" customHeight="true" outlineLevel="0" collapsed="false">
      <c r="A6" s="32" t="s">
        <v>132</v>
      </c>
      <c r="B6" s="32"/>
      <c r="C6" s="32"/>
      <c r="D6" s="32"/>
      <c r="E6" s="32"/>
      <c r="F6" s="32"/>
    </row>
    <row r="8" customFormat="false" ht="15" hidden="false" customHeight="false" outlineLevel="0" collapsed="false">
      <c r="A8" s="6" t="s">
        <v>133</v>
      </c>
      <c r="B8" s="24" t="n">
        <f aca="false">'Income Statement'!E35</f>
        <v>11.52</v>
      </c>
      <c r="C8" s="24" t="n">
        <f aca="false">'Income Statement'!F35</f>
        <v>14.5</v>
      </c>
      <c r="D8" s="24" t="n">
        <f aca="false">'Income Statement'!G35</f>
        <v>17.2</v>
      </c>
      <c r="E8" s="24" t="n">
        <f aca="false">'Income Statement'!H35</f>
        <v>19.5</v>
      </c>
    </row>
    <row r="9" customFormat="false" ht="15" hidden="false" customHeight="false" outlineLevel="0" collapsed="false">
      <c r="A9" s="6" t="s">
        <v>134</v>
      </c>
      <c r="B9" s="24" t="n">
        <f aca="false">'Income Statement'!E37</f>
        <v>12.9</v>
      </c>
      <c r="C9" s="24" t="n">
        <f aca="false">'Income Statement'!F37</f>
        <v>15.8</v>
      </c>
      <c r="D9" s="24" t="n">
        <f aca="false">'Income Statement'!G37</f>
        <v>18.5</v>
      </c>
      <c r="E9" s="24" t="n">
        <f aca="false">'Income Statement'!H37</f>
        <v>21</v>
      </c>
    </row>
    <row r="10" customFormat="false" ht="15" hidden="false" customHeight="false" outlineLevel="0" collapsed="false">
      <c r="A10" s="6" t="s">
        <v>135</v>
      </c>
      <c r="B10" s="33" t="n">
        <f aca="false">Assumptions!E33</f>
        <v>45</v>
      </c>
      <c r="C10" s="33" t="n">
        <f aca="false">Assumptions!F33</f>
        <v>38</v>
      </c>
      <c r="D10" s="33" t="n">
        <f aca="false">Assumptions!G33</f>
        <v>33</v>
      </c>
      <c r="E10" s="33" t="n">
        <f aca="false">Assumptions!H33</f>
        <v>30</v>
      </c>
    </row>
    <row r="11" customFormat="false" ht="15" hidden="false" customHeight="false" outlineLevel="0" collapsed="false">
      <c r="A11" s="6" t="s">
        <v>136</v>
      </c>
      <c r="B11" s="33" t="n">
        <f aca="false">Assumptions!E34</f>
        <v>52</v>
      </c>
      <c r="C11" s="33" t="n">
        <f aca="false">Assumptions!F34</f>
        <v>44</v>
      </c>
      <c r="D11" s="33" t="n">
        <f aca="false">Assumptions!G34</f>
        <v>38</v>
      </c>
      <c r="E11" s="33" t="n">
        <f aca="false">Assumptions!H34</f>
        <v>34</v>
      </c>
    </row>
    <row r="12" customFormat="false" ht="15" hidden="false" customHeight="false" outlineLevel="0" collapsed="false">
      <c r="A12" s="6" t="s">
        <v>137</v>
      </c>
      <c r="B12" s="33" t="n">
        <f aca="false">Assumptions!E35</f>
        <v>35</v>
      </c>
      <c r="C12" s="33" t="n">
        <f aca="false">Assumptions!F35</f>
        <v>30</v>
      </c>
      <c r="D12" s="33" t="n">
        <f aca="false">Assumptions!G35</f>
        <v>26</v>
      </c>
      <c r="E12" s="33" t="n">
        <f aca="false">Assumptions!H35</f>
        <v>23</v>
      </c>
    </row>
    <row r="14" customFormat="false" ht="15" hidden="false" customHeight="false" outlineLevel="0" collapsed="false">
      <c r="A14" s="34" t="s">
        <v>138</v>
      </c>
      <c r="B14" s="35" t="n">
        <f aca="false">B8*B10</f>
        <v>518.4</v>
      </c>
      <c r="C14" s="35" t="n">
        <f aca="false">C8*C10</f>
        <v>551</v>
      </c>
      <c r="D14" s="35" t="n">
        <f aca="false">D8*D10</f>
        <v>567.6</v>
      </c>
      <c r="E14" s="35" t="n">
        <f aca="false">E8*E10</f>
        <v>585</v>
      </c>
    </row>
    <row r="15" customFormat="false" ht="15" hidden="false" customHeight="false" outlineLevel="0" collapsed="false">
      <c r="A15" s="34" t="s">
        <v>139</v>
      </c>
      <c r="B15" s="35" t="n">
        <f aca="false">B8*B11</f>
        <v>599.04</v>
      </c>
      <c r="C15" s="35" t="n">
        <f aca="false">C8*C11</f>
        <v>638</v>
      </c>
      <c r="D15" s="35" t="n">
        <f aca="false">D8*D11</f>
        <v>653.6</v>
      </c>
      <c r="E15" s="35" t="n">
        <f aca="false">E8*E11</f>
        <v>663</v>
      </c>
    </row>
    <row r="16" customFormat="false" ht="15" hidden="false" customHeight="false" outlineLevel="0" collapsed="false">
      <c r="A16" s="34" t="s">
        <v>140</v>
      </c>
      <c r="B16" s="35" t="n">
        <f aca="false">B8*B12</f>
        <v>403.2</v>
      </c>
      <c r="C16" s="35" t="n">
        <f aca="false">C8*C12</f>
        <v>435</v>
      </c>
      <c r="D16" s="35" t="n">
        <f aca="false">D8*D12</f>
        <v>447.2</v>
      </c>
      <c r="E16" s="35" t="n">
        <f aca="false">E8*E12</f>
        <v>448.5</v>
      </c>
    </row>
    <row r="19" customFormat="false" ht="15" hidden="false" customHeight="false" outlineLevel="0" collapsed="false">
      <c r="A19" s="4" t="s">
        <v>141</v>
      </c>
      <c r="B19" s="5"/>
      <c r="C19" s="5"/>
      <c r="D19" s="5"/>
      <c r="E19" s="5"/>
      <c r="F19" s="5"/>
    </row>
    <row r="20" customFormat="false" ht="15" hidden="false" customHeight="false" outlineLevel="0" collapsed="false">
      <c r="A20" s="36" t="s">
        <v>142</v>
      </c>
      <c r="B20" s="37" t="n">
        <f aca="false">B9*B10</f>
        <v>580.5</v>
      </c>
      <c r="C20" s="37" t="n">
        <f aca="false">C9*C10</f>
        <v>600.4</v>
      </c>
      <c r="D20" s="37" t="n">
        <f aca="false">D9*D10</f>
        <v>610.5</v>
      </c>
      <c r="E20" s="37" t="n">
        <f aca="false">E9*E10</f>
        <v>630</v>
      </c>
    </row>
    <row r="21" customFormat="false" ht="15" hidden="false" customHeight="false" outlineLevel="0" collapsed="false">
      <c r="A21" s="6" t="s">
        <v>143</v>
      </c>
      <c r="B21" s="29" t="n">
        <f aca="false">B20/B8</f>
        <v>50.390625</v>
      </c>
      <c r="C21" s="29" t="n">
        <f aca="false">C20/C8</f>
        <v>41.4068965517241</v>
      </c>
      <c r="D21" s="29" t="n">
        <f aca="false">D20/D8</f>
        <v>35.4941860465116</v>
      </c>
      <c r="E21" s="29" t="n">
        <f aca="false">E20/E8</f>
        <v>32.3076923076923</v>
      </c>
    </row>
    <row r="23" customFormat="false" ht="15" hidden="false" customHeight="false" outlineLevel="0" collapsed="false">
      <c r="A23" s="4" t="s">
        <v>144</v>
      </c>
      <c r="B23" s="5"/>
      <c r="C23" s="5"/>
      <c r="D23" s="5"/>
      <c r="E23" s="5"/>
      <c r="F23" s="5"/>
    </row>
    <row r="24" customFormat="false" ht="15" hidden="false" customHeight="false" outlineLevel="0" collapsed="false">
      <c r="A24" s="6" t="s">
        <v>145</v>
      </c>
      <c r="B24" s="14" t="n">
        <f aca="false">'Income Statement'!E30</f>
        <v>11.4</v>
      </c>
      <c r="C24" s="14" t="n">
        <f aca="false">'Income Statement'!F30</f>
        <v>13.5</v>
      </c>
      <c r="D24" s="14" t="n">
        <f aca="false">'Income Statement'!G30</f>
        <v>15.3</v>
      </c>
      <c r="E24" s="14" t="n">
        <f aca="false">'Income Statement'!H30</f>
        <v>16.7</v>
      </c>
    </row>
    <row r="25" customFormat="false" ht="15" hidden="false" customHeight="false" outlineLevel="0" collapsed="false">
      <c r="A25" s="6" t="s">
        <v>146</v>
      </c>
      <c r="B25" s="33" t="n">
        <f aca="false">Assumptions!E36</f>
        <v>28</v>
      </c>
      <c r="C25" s="33" t="n">
        <f aca="false">Assumptions!F36</f>
        <v>24</v>
      </c>
      <c r="D25" s="33" t="n">
        <f aca="false">Assumptions!G36</f>
        <v>21</v>
      </c>
      <c r="E25" s="33" t="n">
        <f aca="false">Assumptions!H36</f>
        <v>19</v>
      </c>
    </row>
    <row r="26" customFormat="false" ht="15" hidden="false" customHeight="false" outlineLevel="0" collapsed="false">
      <c r="A26" s="6" t="s">
        <v>147</v>
      </c>
      <c r="B26" s="20" t="n">
        <f aca="false">B24*B25</f>
        <v>319.2</v>
      </c>
      <c r="C26" s="20" t="n">
        <f aca="false">C24*C25</f>
        <v>324</v>
      </c>
      <c r="D26" s="20" t="n">
        <f aca="false">D24*D25</f>
        <v>321.3</v>
      </c>
      <c r="E26" s="20" t="n">
        <f aca="false">E24*E25</f>
        <v>317.3</v>
      </c>
    </row>
    <row r="27" customFormat="false" ht="15" hidden="false" customHeight="false" outlineLevel="0" collapsed="false">
      <c r="A27" s="6" t="s">
        <v>148</v>
      </c>
      <c r="B27" s="14" t="n">
        <f aca="false">-'Balance Sheet'!E38</f>
        <v>-10</v>
      </c>
      <c r="C27" s="14" t="n">
        <f aca="false">-'Balance Sheet'!F38</f>
        <v>-5.5</v>
      </c>
      <c r="D27" s="14" t="n">
        <f aca="false">-'Balance Sheet'!G38</f>
        <v>-0</v>
      </c>
      <c r="E27" s="14" t="n">
        <f aca="false">-'Balance Sheet'!H38</f>
        <v>5.5</v>
      </c>
    </row>
    <row r="28" customFormat="false" ht="15" hidden="false" customHeight="false" outlineLevel="0" collapsed="false">
      <c r="A28" s="6" t="s">
        <v>68</v>
      </c>
      <c r="B28" s="22" t="n">
        <f aca="false">Assumptions!E29</f>
        <v>630</v>
      </c>
      <c r="C28" s="22" t="n">
        <f aca="false">Assumptions!F29</f>
        <v>590</v>
      </c>
      <c r="D28" s="22" t="n">
        <f aca="false">Assumptions!G29</f>
        <v>555</v>
      </c>
      <c r="E28" s="22" t="n">
        <f aca="false">Assumptions!H29</f>
        <v>525</v>
      </c>
    </row>
    <row r="29" customFormat="false" ht="15" hidden="false" customHeight="false" outlineLevel="0" collapsed="false">
      <c r="A29" s="34" t="s">
        <v>149</v>
      </c>
      <c r="B29" s="35" t="n">
        <f aca="false">(B26+B27)*1000/B28</f>
        <v>490.793650793651</v>
      </c>
      <c r="C29" s="35" t="n">
        <f aca="false">(C26+C27)*1000/C28</f>
        <v>539.830508474576</v>
      </c>
      <c r="D29" s="35" t="n">
        <f aca="false">(D26+D27)*1000/D28</f>
        <v>578.918918918919</v>
      </c>
      <c r="E29" s="35" t="n">
        <f aca="false">(E26+E27)*1000/E28</f>
        <v>614.857142857143</v>
      </c>
    </row>
    <row r="31" customFormat="false" ht="15" hidden="false" customHeight="false" outlineLevel="0" collapsed="false">
      <c r="A31" s="4" t="s">
        <v>150</v>
      </c>
      <c r="B31" s="5"/>
      <c r="C31" s="5"/>
      <c r="D31" s="5"/>
      <c r="E31" s="5"/>
      <c r="F31" s="5"/>
    </row>
    <row r="32" customFormat="false" ht="15" hidden="false" customHeight="false" outlineLevel="0" collapsed="false">
      <c r="A32" s="6" t="s">
        <v>29</v>
      </c>
      <c r="B32" s="14" t="n">
        <f aca="false">Assumptions!E26</f>
        <v>11.5</v>
      </c>
      <c r="C32" s="14" t="n">
        <f aca="false">Assumptions!F26</f>
        <v>13.3</v>
      </c>
      <c r="D32" s="14" t="n">
        <f aca="false">Assumptions!G26</f>
        <v>15</v>
      </c>
      <c r="E32" s="14" t="n">
        <f aca="false">Assumptions!H26</f>
        <v>16.3</v>
      </c>
    </row>
    <row r="33" customFormat="false" ht="15" hidden="false" customHeight="false" outlineLevel="0" collapsed="false">
      <c r="A33" s="6" t="s">
        <v>39</v>
      </c>
      <c r="B33" s="38" t="n">
        <f aca="false">Assumptions!E37</f>
        <v>0.09</v>
      </c>
      <c r="C33" s="38" t="n">
        <f aca="false">Assumptions!F37</f>
        <v>0.09</v>
      </c>
      <c r="D33" s="38" t="n">
        <f aca="false">Assumptions!G37</f>
        <v>0.09</v>
      </c>
      <c r="E33" s="38" t="n">
        <f aca="false">Assumptions!H37</f>
        <v>0.09</v>
      </c>
    </row>
    <row r="34" customFormat="false" ht="15" hidden="false" customHeight="false" outlineLevel="0" collapsed="false">
      <c r="A34" s="6" t="s">
        <v>151</v>
      </c>
      <c r="B34" s="39" t="n">
        <v>1</v>
      </c>
      <c r="C34" s="39" t="n">
        <v>2</v>
      </c>
      <c r="D34" s="39" t="n">
        <v>3</v>
      </c>
      <c r="E34" s="39" t="n">
        <v>4</v>
      </c>
    </row>
    <row r="35" customFormat="false" ht="15" hidden="false" customHeight="false" outlineLevel="0" collapsed="false">
      <c r="A35" s="6" t="s">
        <v>152</v>
      </c>
      <c r="B35" s="40" t="n">
        <f aca="false">1/(1+B33)^B34</f>
        <v>0.91743119266055</v>
      </c>
      <c r="C35" s="40" t="n">
        <f aca="false">1/(1+C33)^C34</f>
        <v>0.84167999326656</v>
      </c>
      <c r="D35" s="40" t="n">
        <f aca="false">1/(1+D33)^D34</f>
        <v>0.772183480061064</v>
      </c>
      <c r="E35" s="40" t="n">
        <f aca="false">1/(1+E33)^E34</f>
        <v>0.708425211065196</v>
      </c>
    </row>
    <row r="36" customFormat="false" ht="15" hidden="false" customHeight="false" outlineLevel="0" collapsed="false">
      <c r="A36" s="6" t="s">
        <v>153</v>
      </c>
      <c r="B36" s="20" t="n">
        <f aca="false">B32*B35</f>
        <v>10.5504587155963</v>
      </c>
      <c r="C36" s="20" t="n">
        <f aca="false">C32*C35</f>
        <v>11.1943439104452</v>
      </c>
      <c r="D36" s="20" t="n">
        <f aca="false">D32*D35</f>
        <v>11.582752200916</v>
      </c>
      <c r="E36" s="20" t="n">
        <f aca="false">E32*E35</f>
        <v>11.5473309403627</v>
      </c>
    </row>
    <row r="37" customFormat="false" ht="15" hidden="false" customHeight="false" outlineLevel="0" collapsed="false">
      <c r="A37" s="17" t="s">
        <v>154</v>
      </c>
      <c r="B37" s="18" t="n">
        <f aca="false">SUM(B36:E36)</f>
        <v>44.8748857673202</v>
      </c>
    </row>
    <row r="38" customFormat="false" ht="15" hidden="false" customHeight="false" outlineLevel="0" collapsed="false">
      <c r="A38" s="27" t="s">
        <v>155</v>
      </c>
      <c r="B38" s="41" t="n">
        <f aca="false">E32*(1+Assumptions!E38)/(Assumptions!E37-Assumptions!E38)</f>
        <v>279.816666666667</v>
      </c>
    </row>
    <row r="39" customFormat="false" ht="15" hidden="false" customHeight="false" outlineLevel="0" collapsed="false">
      <c r="A39" s="36" t="s">
        <v>156</v>
      </c>
      <c r="B39" s="18" t="n">
        <f aca="false">B38/(1+Assumptions!E37)^4</f>
        <v>198.229181142893</v>
      </c>
    </row>
    <row r="40" customFormat="false" ht="15" hidden="false" customHeight="false" outlineLevel="0" collapsed="false">
      <c r="A40" s="17" t="s">
        <v>157</v>
      </c>
      <c r="B40" s="18" t="n">
        <f aca="false">B37+B39</f>
        <v>243.104066910213</v>
      </c>
    </row>
    <row r="41" customFormat="false" ht="15" hidden="false" customHeight="false" outlineLevel="0" collapsed="false">
      <c r="A41" s="6" t="s">
        <v>158</v>
      </c>
      <c r="B41" s="14" t="n">
        <f aca="false">-'Balance Sheet'!E38</f>
        <v>-10</v>
      </c>
    </row>
    <row r="42" customFormat="false" ht="15" hidden="false" customHeight="false" outlineLevel="0" collapsed="false">
      <c r="A42" s="17" t="s">
        <v>159</v>
      </c>
      <c r="B42" s="18" t="n">
        <f aca="false">B40+B41</f>
        <v>233.104066910213</v>
      </c>
    </row>
    <row r="43" customFormat="false" ht="15" hidden="false" customHeight="false" outlineLevel="0" collapsed="false">
      <c r="A43" s="6" t="s">
        <v>68</v>
      </c>
      <c r="B43" s="22" t="n">
        <f aca="false">Assumptions!E29</f>
        <v>630</v>
      </c>
    </row>
    <row r="44" customFormat="false" ht="15" hidden="false" customHeight="false" outlineLevel="0" collapsed="false">
      <c r="A44" s="34" t="s">
        <v>160</v>
      </c>
      <c r="B44" s="35" t="n">
        <f aca="false">B42*1000/B43</f>
        <v>370.006455413037</v>
      </c>
      <c r="C44" s="34"/>
      <c r="D44" s="34"/>
      <c r="E44" s="34"/>
      <c r="F44" s="34"/>
    </row>
    <row r="46" customFormat="false" ht="15" hidden="false" customHeight="false" outlineLevel="0" collapsed="false">
      <c r="A46" s="4" t="s">
        <v>161</v>
      </c>
      <c r="B46" s="5"/>
      <c r="C46" s="5"/>
      <c r="D46" s="5"/>
      <c r="E46" s="5"/>
      <c r="F46" s="5"/>
    </row>
    <row r="47" customFormat="false" ht="27.75" hidden="false" customHeight="true" outlineLevel="0" collapsed="false">
      <c r="A47" s="3" t="s">
        <v>162</v>
      </c>
      <c r="B47" s="3" t="s">
        <v>163</v>
      </c>
      <c r="C47" s="3" t="s">
        <v>7</v>
      </c>
      <c r="D47" s="3" t="s">
        <v>8</v>
      </c>
      <c r="E47" s="3" t="s">
        <v>9</v>
      </c>
      <c r="F47" s="3"/>
      <c r="G47" s="3"/>
    </row>
    <row r="48" customFormat="false" ht="15" hidden="false" customHeight="false" outlineLevel="0" collapsed="false">
      <c r="A48" s="42" t="s">
        <v>164</v>
      </c>
      <c r="B48" s="43" t="n">
        <f aca="false">B16</f>
        <v>403.2</v>
      </c>
      <c r="C48" s="43" t="n">
        <f aca="false">C16</f>
        <v>435</v>
      </c>
      <c r="D48" s="43" t="n">
        <f aca="false">D16</f>
        <v>447.2</v>
      </c>
      <c r="E48" s="43" t="n">
        <f aca="false">E16</f>
        <v>448.5</v>
      </c>
    </row>
    <row r="49" customFormat="false" ht="15" hidden="false" customHeight="false" outlineLevel="0" collapsed="false">
      <c r="A49" s="36" t="s">
        <v>165</v>
      </c>
      <c r="B49" s="37" t="n">
        <f aca="false">B14</f>
        <v>518.4</v>
      </c>
      <c r="C49" s="37" t="n">
        <f aca="false">C14</f>
        <v>551</v>
      </c>
      <c r="D49" s="37" t="n">
        <f aca="false">D14</f>
        <v>567.6</v>
      </c>
      <c r="E49" s="37" t="n">
        <f aca="false">E14</f>
        <v>585</v>
      </c>
    </row>
    <row r="50" customFormat="false" ht="15" hidden="false" customHeight="false" outlineLevel="0" collapsed="false">
      <c r="A50" s="44" t="s">
        <v>166</v>
      </c>
      <c r="B50" s="45" t="n">
        <f aca="false">B15</f>
        <v>599.04</v>
      </c>
      <c r="C50" s="45" t="n">
        <f aca="false">C15</f>
        <v>638</v>
      </c>
      <c r="D50" s="45" t="n">
        <f aca="false">D15</f>
        <v>653.6</v>
      </c>
      <c r="E50" s="45" t="n">
        <f aca="false">E15</f>
        <v>663</v>
      </c>
    </row>
    <row r="51" customFormat="false" ht="15" hidden="false" customHeight="false" outlineLevel="0" collapsed="false">
      <c r="A51" s="4" t="s">
        <v>167</v>
      </c>
      <c r="B51" s="46" t="n">
        <f aca="false">B29</f>
        <v>490.793650793651</v>
      </c>
      <c r="C51" s="46" t="n">
        <f aca="false">C29</f>
        <v>539.830508474576</v>
      </c>
      <c r="D51" s="46" t="n">
        <f aca="false">D29</f>
        <v>578.918918918919</v>
      </c>
      <c r="E51" s="46" t="n">
        <f aca="false">E29</f>
        <v>614.857142857143</v>
      </c>
    </row>
    <row r="52" customFormat="false" ht="15" hidden="false" customHeight="false" outlineLevel="0" collapsed="false">
      <c r="A52" s="4" t="s">
        <v>168</v>
      </c>
      <c r="B52" s="46" t="n">
        <f aca="false">B44</f>
        <v>370.006455413037</v>
      </c>
      <c r="C52" s="46"/>
      <c r="D52" s="46"/>
      <c r="E52" s="46"/>
    </row>
    <row r="53" customFormat="false" ht="15" hidden="false" customHeight="false" outlineLevel="0" collapsed="false">
      <c r="A53" s="4" t="s">
        <v>169</v>
      </c>
      <c r="B53" s="46" t="s">
        <v>170</v>
      </c>
      <c r="C53" s="46"/>
      <c r="D53" s="46"/>
      <c r="E53" s="46"/>
    </row>
    <row r="55" customFormat="false" ht="15" hidden="false" customHeight="false" outlineLevel="0" collapsed="false">
      <c r="A55" s="4" t="s">
        <v>171</v>
      </c>
      <c r="B55" s="5"/>
      <c r="C55" s="5"/>
      <c r="D55" s="5"/>
      <c r="E55" s="5"/>
      <c r="F55" s="5"/>
    </row>
    <row r="56" customFormat="false" ht="27.75" hidden="false" customHeight="true" outlineLevel="0" collapsed="false">
      <c r="A56" s="3" t="s">
        <v>172</v>
      </c>
      <c r="B56" s="3" t="s">
        <v>173</v>
      </c>
      <c r="C56" s="3" t="s">
        <v>174</v>
      </c>
      <c r="D56" s="3" t="s">
        <v>175</v>
      </c>
      <c r="E56" s="3" t="s">
        <v>176</v>
      </c>
      <c r="F56" s="3" t="s">
        <v>177</v>
      </c>
      <c r="G56" s="3" t="s">
        <v>178</v>
      </c>
    </row>
    <row r="57" customFormat="false" ht="15" hidden="false" customHeight="false" outlineLevel="0" collapsed="false">
      <c r="A57" s="46" t="s">
        <v>179</v>
      </c>
      <c r="B57" s="47" t="n">
        <v>285</v>
      </c>
      <c r="C57" s="47" t="n">
        <v>332.5</v>
      </c>
      <c r="D57" s="47" t="n">
        <v>380</v>
      </c>
      <c r="E57" s="47" t="n">
        <v>427.5</v>
      </c>
      <c r="F57" s="47" t="n">
        <v>475</v>
      </c>
      <c r="G57" s="47" t="n">
        <v>494</v>
      </c>
    </row>
    <row r="58" customFormat="false" ht="15" hidden="false" customHeight="false" outlineLevel="0" collapsed="false">
      <c r="A58" s="46" t="s">
        <v>180</v>
      </c>
      <c r="B58" s="47" t="n">
        <v>315</v>
      </c>
      <c r="C58" s="47" t="n">
        <v>367.5</v>
      </c>
      <c r="D58" s="47" t="n">
        <v>420</v>
      </c>
      <c r="E58" s="47" t="n">
        <v>472.5</v>
      </c>
      <c r="F58" s="48" t="n">
        <v>525</v>
      </c>
      <c r="G58" s="47" t="n">
        <v>546</v>
      </c>
    </row>
    <row r="59" customFormat="false" ht="15" hidden="false" customHeight="false" outlineLevel="0" collapsed="false">
      <c r="A59" s="46" t="s">
        <v>181</v>
      </c>
      <c r="B59" s="47" t="n">
        <v>345.6</v>
      </c>
      <c r="C59" s="47" t="n">
        <v>403.2</v>
      </c>
      <c r="D59" s="47" t="n">
        <v>460.8</v>
      </c>
      <c r="E59" s="48" t="n">
        <v>518.4</v>
      </c>
      <c r="F59" s="47" t="n">
        <v>576</v>
      </c>
      <c r="G59" s="47" t="n">
        <v>599.04</v>
      </c>
    </row>
    <row r="60" customFormat="false" ht="15" hidden="false" customHeight="false" outlineLevel="0" collapsed="false">
      <c r="A60" s="46" t="s">
        <v>182</v>
      </c>
      <c r="B60" s="47" t="n">
        <v>375</v>
      </c>
      <c r="C60" s="47" t="n">
        <v>437.5</v>
      </c>
      <c r="D60" s="48" t="n">
        <v>500</v>
      </c>
      <c r="E60" s="47" t="n">
        <v>562.5</v>
      </c>
      <c r="F60" s="47" t="n">
        <v>625</v>
      </c>
      <c r="G60" s="47" t="n">
        <v>650</v>
      </c>
    </row>
    <row r="61" customFormat="false" ht="15" hidden="false" customHeight="false" outlineLevel="0" collapsed="false">
      <c r="A61" s="46" t="s">
        <v>183</v>
      </c>
      <c r="B61" s="47" t="n">
        <v>405</v>
      </c>
      <c r="C61" s="47" t="n">
        <v>472.5</v>
      </c>
      <c r="D61" s="48" t="n">
        <v>540</v>
      </c>
      <c r="E61" s="47" t="n">
        <v>607.5</v>
      </c>
      <c r="F61" s="47" t="n">
        <v>675</v>
      </c>
      <c r="G61" s="47" t="n">
        <v>702</v>
      </c>
    </row>
    <row r="64" customFormat="false" ht="15" hidden="false" customHeight="false" outlineLevel="0" collapsed="false">
      <c r="A64" s="27" t="s">
        <v>184</v>
      </c>
    </row>
    <row r="65" customFormat="false" ht="18" hidden="false" customHeight="true" outlineLevel="0" collapsed="false">
      <c r="A65" s="49" t="s">
        <v>185</v>
      </c>
      <c r="B65" s="49"/>
      <c r="C65" s="49"/>
      <c r="D65" s="49"/>
      <c r="E65" s="49"/>
      <c r="F65" s="49"/>
    </row>
    <row r="66" customFormat="false" ht="18" hidden="false" customHeight="true" outlineLevel="0" collapsed="false">
      <c r="A66" s="49" t="s">
        <v>186</v>
      </c>
      <c r="B66" s="49"/>
      <c r="C66" s="49"/>
      <c r="D66" s="49"/>
      <c r="E66" s="49"/>
      <c r="F66" s="49"/>
    </row>
    <row r="67" customFormat="false" ht="18" hidden="false" customHeight="true" outlineLevel="0" collapsed="false">
      <c r="A67" s="49" t="s">
        <v>187</v>
      </c>
      <c r="B67" s="49"/>
      <c r="C67" s="49"/>
      <c r="D67" s="49"/>
      <c r="E67" s="49"/>
      <c r="F67" s="49"/>
    </row>
    <row r="68" customFormat="false" ht="18" hidden="false" customHeight="true" outlineLevel="0" collapsed="false">
      <c r="A68" s="49" t="s">
        <v>188</v>
      </c>
      <c r="B68" s="49"/>
      <c r="C68" s="49"/>
      <c r="D68" s="49"/>
      <c r="E68" s="49"/>
      <c r="F68" s="49"/>
    </row>
    <row r="69" customFormat="false" ht="18" hidden="false" customHeight="true" outlineLevel="0" collapsed="false">
      <c r="A69" s="49" t="s">
        <v>189</v>
      </c>
      <c r="B69" s="49"/>
      <c r="C69" s="49"/>
      <c r="D69" s="49"/>
      <c r="E69" s="49"/>
      <c r="F69" s="49"/>
    </row>
    <row r="70" customFormat="false" ht="18" hidden="false" customHeight="true" outlineLevel="0" collapsed="false">
      <c r="A70" s="49" t="s">
        <v>190</v>
      </c>
      <c r="B70" s="49"/>
      <c r="C70" s="49"/>
      <c r="D70" s="49"/>
      <c r="E70" s="49"/>
      <c r="F70" s="49"/>
    </row>
    <row r="71" customFormat="false" ht="18" hidden="false" customHeight="true" outlineLevel="0" collapsed="false">
      <c r="A71" s="49" t="s">
        <v>191</v>
      </c>
      <c r="B71" s="49"/>
      <c r="C71" s="49"/>
      <c r="D71" s="49"/>
      <c r="E71" s="49"/>
      <c r="F71" s="49"/>
    </row>
    <row r="72" customFormat="false" ht="18" hidden="false" customHeight="true" outlineLevel="0" collapsed="false">
      <c r="A72" s="49" t="s">
        <v>192</v>
      </c>
      <c r="B72" s="49"/>
      <c r="C72" s="49"/>
      <c r="D72" s="49"/>
      <c r="E72" s="49"/>
      <c r="F72" s="49"/>
    </row>
    <row r="73" customFormat="false" ht="18" hidden="false" customHeight="true" outlineLevel="0" collapsed="false">
      <c r="A73" s="49" t="s">
        <v>193</v>
      </c>
      <c r="B73" s="49"/>
      <c r="C73" s="49"/>
      <c r="D73" s="49"/>
      <c r="E73" s="49"/>
      <c r="F73" s="49"/>
    </row>
  </sheetData>
  <mergeCells count="10">
    <mergeCell ref="A6:F6"/>
    <mergeCell ref="A65:F65"/>
    <mergeCell ref="A66:F66"/>
    <mergeCell ref="A67:F67"/>
    <mergeCell ref="A68:F68"/>
    <mergeCell ref="A69:F69"/>
    <mergeCell ref="A70:F70"/>
    <mergeCell ref="A71:F71"/>
    <mergeCell ref="A72:F72"/>
    <mergeCell ref="A73:F73"/>
  </mergeCells>
  <conditionalFormatting sqref="B57:G61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2026-06-15T19:39:45Z</dcterms:created>
  <dc:creator>openpyxl</dc:creator>
  <dc:description/>
  <dc:language>en-US</dc:language>
  <cp:lastModifiedBy/>
  <dcterms:modified xsi:type="dcterms:W3CDTF">2026-06-15T19:39:45Z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